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activeTab="0"/>
  </bookViews>
  <sheets>
    <sheet name="INR" sheetId="1" r:id="rId1"/>
  </sheets>
  <definedNames/>
  <calcPr fullCalcOnLoad="1"/>
</workbook>
</file>

<file path=xl/sharedStrings.xml><?xml version="1.0" encoding="utf-8"?>
<sst xmlns="http://schemas.openxmlformats.org/spreadsheetml/2006/main" count="311" uniqueCount="210">
  <si>
    <t>Guidance</t>
  </si>
  <si>
    <t>Actuals</t>
  </si>
  <si>
    <t>Revenues - Rs cr</t>
  </si>
  <si>
    <t>Q1 02</t>
  </si>
  <si>
    <t>580-590</t>
  </si>
  <si>
    <t>Q2 02</t>
  </si>
  <si>
    <t>Q3 02</t>
  </si>
  <si>
    <t>Q4 02</t>
  </si>
  <si>
    <t>Q1 03</t>
  </si>
  <si>
    <t>Q2 03</t>
  </si>
  <si>
    <t>Q3 03</t>
  </si>
  <si>
    <t>Q4 03</t>
  </si>
  <si>
    <t>Q1 04</t>
  </si>
  <si>
    <t>Q2 04</t>
  </si>
  <si>
    <t>Q3 04</t>
  </si>
  <si>
    <t>Q4 04</t>
  </si>
  <si>
    <t>Q1 05</t>
  </si>
  <si>
    <t>Q2 05</t>
  </si>
  <si>
    <t>Q3 05</t>
  </si>
  <si>
    <t>Q4 05</t>
  </si>
  <si>
    <t>Q1 06</t>
  </si>
  <si>
    <t>Q2 06</t>
  </si>
  <si>
    <t>Q3 06</t>
  </si>
  <si>
    <t>Q4 06</t>
  </si>
  <si>
    <t>Q1 07</t>
  </si>
  <si>
    <t>Q2 07</t>
  </si>
  <si>
    <t>Q3 07</t>
  </si>
  <si>
    <t>Q4 07</t>
  </si>
  <si>
    <t>Q1 08</t>
  </si>
  <si>
    <t>Q2 08</t>
  </si>
  <si>
    <t>27-28</t>
  </si>
  <si>
    <t>2,500-2,560</t>
  </si>
  <si>
    <t>118-121</t>
  </si>
  <si>
    <t>Mid-point</t>
  </si>
  <si>
    <t>Outperformance (%)</t>
  </si>
  <si>
    <t>625-640</t>
  </si>
  <si>
    <t>28-29</t>
  </si>
  <si>
    <t>640-656</t>
  </si>
  <si>
    <t>29-31</t>
  </si>
  <si>
    <t>636-660</t>
  </si>
  <si>
    <t>30-32</t>
  </si>
  <si>
    <t>3,085-3,170</t>
  </si>
  <si>
    <t>141-145</t>
  </si>
  <si>
    <t>684-694</t>
  </si>
  <si>
    <t>31-32</t>
  </si>
  <si>
    <t>762-781</t>
  </si>
  <si>
    <t>33-34</t>
  </si>
  <si>
    <t>890-904</t>
  </si>
  <si>
    <t>37-38</t>
  </si>
  <si>
    <t>975-989</t>
  </si>
  <si>
    <t>39.10-39.40</t>
  </si>
  <si>
    <t>1,043-1,054</t>
  </si>
  <si>
    <t>38.70-38.90</t>
  </si>
  <si>
    <t>4,484-4,565</t>
  </si>
  <si>
    <t>162-164</t>
  </si>
  <si>
    <t>1,099-1,109</t>
  </si>
  <si>
    <t>42.20-42.30</t>
  </si>
  <si>
    <t>1,171-1,181</t>
  </si>
  <si>
    <t>45.50-45.60</t>
  </si>
  <si>
    <t>1,319-1,331</t>
  </si>
  <si>
    <t>1,363-1,371</t>
  </si>
  <si>
    <t>5,994-6,041</t>
  </si>
  <si>
    <t>1,631-1,645</t>
  </si>
  <si>
    <t>1,869-1,882</t>
  </si>
  <si>
    <t>1,956-1,964</t>
  </si>
  <si>
    <t>2,002-2,020</t>
  </si>
  <si>
    <t>8,890-9,029</t>
  </si>
  <si>
    <t>84.60-85.90</t>
  </si>
  <si>
    <t>2,202-2,215</t>
  </si>
  <si>
    <t>19.80-20.30</t>
  </si>
  <si>
    <t>2,443-2,452</t>
  </si>
  <si>
    <t>2,590-2,599</t>
  </si>
  <si>
    <t>24.30-24.70</t>
  </si>
  <si>
    <t>2,793-2,816</t>
  </si>
  <si>
    <t>24.76-25.20</t>
  </si>
  <si>
    <t>12,254-12,446</t>
  </si>
  <si>
    <t>3,257-3,280</t>
  </si>
  <si>
    <t>3,602-3,625</t>
  </si>
  <si>
    <t>3,789-3,798</t>
  </si>
  <si>
    <t>3,896-3,913</t>
  </si>
  <si>
    <t>17,038-17,308</t>
  </si>
  <si>
    <t>80.29-81.58</t>
  </si>
  <si>
    <t>3,952-3,993</t>
  </si>
  <si>
    <t>18.10**</t>
  </si>
  <si>
    <t>56.93-57.81</t>
  </si>
  <si>
    <t>14.74-14.89</t>
  </si>
  <si>
    <t>Q3 08</t>
  </si>
  <si>
    <t>4,238-4,258</t>
  </si>
  <si>
    <t>Original guidance</t>
  </si>
  <si>
    <t>EPS - Original - Rs</t>
  </si>
  <si>
    <t>12.15-12.35</t>
  </si>
  <si>
    <t>9.90-10.15</t>
  </si>
  <si>
    <t>42.30-42.95</t>
  </si>
  <si>
    <t>12.38-12.60</t>
  </si>
  <si>
    <t>5.69-5.70</t>
  </si>
  <si>
    <t>5.28-5.29</t>
  </si>
  <si>
    <t>4.84-4.86</t>
  </si>
  <si>
    <t>20.25-20.50</t>
  </si>
  <si>
    <t>4.89-4.93</t>
  </si>
  <si>
    <t>4.63-4.75</t>
  </si>
  <si>
    <t>4.13-4.25</t>
  </si>
  <si>
    <t>3.88-4.00</t>
  </si>
  <si>
    <t>17.63-18.13</t>
  </si>
  <si>
    <t>3.75-4.00</t>
  </si>
  <si>
    <t>3.63-3.88</t>
  </si>
  <si>
    <t>3.50-3.63</t>
  </si>
  <si>
    <t>3.38-3.50</t>
  </si>
  <si>
    <t>14.75-15.13</t>
  </si>
  <si>
    <t>EPS - Adjusted - Rs*</t>
  </si>
  <si>
    <t>* Adjusted for bonus issue of shares</t>
  </si>
  <si>
    <t>FY 02**</t>
  </si>
  <si>
    <t>FY 03**</t>
  </si>
  <si>
    <t>FY 04**</t>
  </si>
  <si>
    <t>FY 05**</t>
  </si>
  <si>
    <t>FY 06**</t>
  </si>
  <si>
    <t>FY 07**</t>
  </si>
  <si>
    <t>FY 08**</t>
  </si>
  <si>
    <t>** denotes guidance given at the beginning of the year</t>
  </si>
  <si>
    <t>*** excluding the contribution from tax write-backs</t>
  </si>
  <si>
    <t>66.86***</t>
  </si>
  <si>
    <t>18.10***</t>
  </si>
  <si>
    <t>18.00***</t>
  </si>
  <si>
    <t>20.66***</t>
  </si>
  <si>
    <t>Q4 08</t>
  </si>
  <si>
    <t>4,477-4,501</t>
  </si>
  <si>
    <t>FY 09**</t>
  </si>
  <si>
    <t>Q1 09</t>
  </si>
  <si>
    <t>19,894-20,214</t>
  </si>
  <si>
    <t>4,570-4,582</t>
  </si>
  <si>
    <t>21.47***</t>
  </si>
  <si>
    <t>Q2 09</t>
  </si>
  <si>
    <t>5,229-5,272</t>
  </si>
  <si>
    <t>23.52-23.95</t>
  </si>
  <si>
    <t>Q3 09</t>
  </si>
  <si>
    <t>5,519-5,730</t>
  </si>
  <si>
    <t>22.20***</t>
  </si>
  <si>
    <t>27.58***</t>
  </si>
  <si>
    <t>Q4 09</t>
  </si>
  <si>
    <t>5,494-5,699</t>
  </si>
  <si>
    <t>27.90***</t>
  </si>
  <si>
    <t>92.32-93.92</t>
  </si>
  <si>
    <t>102.71***</t>
  </si>
  <si>
    <t>FY 10**</t>
  </si>
  <si>
    <t>Q1 10</t>
  </si>
  <si>
    <t>22,066-22,928</t>
  </si>
  <si>
    <t>96.65-101.18</t>
  </si>
  <si>
    <t>5,379-5,480</t>
  </si>
  <si>
    <t>Q2 10</t>
  </si>
  <si>
    <t>5,318-5,413</t>
  </si>
  <si>
    <t>23.67-24.09</t>
  </si>
  <si>
    <t>Q3 10</t>
  </si>
  <si>
    <t>5,429-5,476</t>
  </si>
  <si>
    <t>23.35-23.56</t>
  </si>
  <si>
    <t>Q4 10</t>
  </si>
  <si>
    <t>5,675-5,721</t>
  </si>
  <si>
    <t>25.42-25.63</t>
  </si>
  <si>
    <t># excluding the contribution from sale of investments</t>
  </si>
  <si>
    <t>27.46#</t>
  </si>
  <si>
    <t>108.99#</t>
  </si>
  <si>
    <t>FY 11**</t>
  </si>
  <si>
    <t>Q1 11</t>
  </si>
  <si>
    <t>5,919-5,963</t>
  </si>
  <si>
    <t>24.34-24.79</t>
  </si>
  <si>
    <t>Q2 11</t>
  </si>
  <si>
    <t>6,563-6,626</t>
  </si>
  <si>
    <t>27.42-27.95</t>
  </si>
  <si>
    <t>Q3 11</t>
  </si>
  <si>
    <t>6,884-6,953</t>
  </si>
  <si>
    <t>29.37-29.89</t>
  </si>
  <si>
    <t>Q4 11</t>
  </si>
  <si>
    <t>7,157-7,230</t>
  </si>
  <si>
    <t>31.06-31.28</t>
  </si>
  <si>
    <t>FY 12**</t>
  </si>
  <si>
    <t>24,796-25,239</t>
  </si>
  <si>
    <t>106.82-111.28</t>
  </si>
  <si>
    <t>Q1 12</t>
  </si>
  <si>
    <t>7,311-7,382</t>
  </si>
  <si>
    <t>27.59-28.02</t>
  </si>
  <si>
    <t>Q2 12</t>
  </si>
  <si>
    <t>7,699-7,810</t>
  </si>
  <si>
    <t>29.64-30.15</t>
  </si>
  <si>
    <t>Q3 12</t>
  </si>
  <si>
    <t>8,826-9,012</t>
  </si>
  <si>
    <t>38.51-39.20</t>
  </si>
  <si>
    <t>Q4 12</t>
  </si>
  <si>
    <t>31,727-32,270</t>
  </si>
  <si>
    <t>126.05-128.21</t>
  </si>
  <si>
    <t>9,391-9,412</t>
  </si>
  <si>
    <t xml:space="preserve">FY 13** </t>
  </si>
  <si>
    <t>38,431-39,136</t>
  </si>
  <si>
    <t xml:space="preserve">Q1 13 </t>
  </si>
  <si>
    <t>42,773-44,387</t>
  </si>
  <si>
    <t>Note:  1. The quarterly guidance is updated till Q1 FY 13 as the Company stopped giving quarterly guidance post Q1 FY 13 and the same will be updated on an annual basis</t>
  </si>
  <si>
    <t>2. The EPS guidance is updated till Q1 FY 13 as the Company stopped giving EPS guidance post Q1 FY 13.</t>
  </si>
  <si>
    <t>158.76-161.41</t>
  </si>
  <si>
    <t>FY 15**</t>
  </si>
  <si>
    <t>52,940-53,943</t>
  </si>
  <si>
    <t>FY 16**</t>
  </si>
  <si>
    <t>57,798-58,864</t>
  </si>
  <si>
    <t>Q1 13</t>
  </si>
  <si>
    <t>70,196-71,566</t>
  </si>
  <si>
    <t>70,371-71,620</t>
  </si>
  <si>
    <t xml:space="preserve">FY 14** </t>
  </si>
  <si>
    <t>9,011-9,100</t>
  </si>
  <si>
    <t xml:space="preserve">FY 04** </t>
  </si>
  <si>
    <t xml:space="preserve">FY 02** </t>
  </si>
  <si>
    <t>FY 18**</t>
  </si>
  <si>
    <t>FY 17**</t>
  </si>
  <si>
    <t>FY 19</t>
  </si>
  <si>
    <t>76,305-77,715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</si>
</sst>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43" fontId="3" fillId="0" borderId="0" xfId="42" applyFont="1" applyAlignment="1">
      <alignment/>
    </xf>
    <xf numFmtId="164" fontId="4" fillId="0" borderId="0" xfId="42" applyNumberFormat="1" applyFont="1" applyAlignment="1">
      <alignment horizontal="center"/>
    </xf>
    <xf numFmtId="164" fontId="3" fillId="0" borderId="0" xfId="42" applyNumberFormat="1" applyFont="1" applyAlignment="1">
      <alignment/>
    </xf>
    <xf numFmtId="164" fontId="3" fillId="0" borderId="0" xfId="42" applyNumberFormat="1" applyFont="1" applyAlignment="1" quotePrefix="1">
      <alignment horizontal="right"/>
    </xf>
    <xf numFmtId="164" fontId="3" fillId="0" borderId="0" xfId="42" applyNumberFormat="1" applyFont="1" applyAlignment="1">
      <alignment horizontal="right"/>
    </xf>
    <xf numFmtId="43" fontId="3" fillId="0" borderId="0" xfId="42" applyFont="1" applyAlignment="1">
      <alignment horizontal="right"/>
    </xf>
    <xf numFmtId="0" fontId="4" fillId="0" borderId="0" xfId="0" applyFont="1" applyAlignment="1">
      <alignment horizontal="left"/>
    </xf>
    <xf numFmtId="165" fontId="3" fillId="0" borderId="0" xfId="57" applyNumberFormat="1" applyFont="1" applyAlignment="1">
      <alignment horizontal="right"/>
    </xf>
    <xf numFmtId="43" fontId="3" fillId="0" borderId="0" xfId="42" applyFont="1" applyAlignment="1">
      <alignment horizontal="center"/>
    </xf>
    <xf numFmtId="164" fontId="4" fillId="0" borderId="0" xfId="42" applyNumberFormat="1" applyFont="1" applyAlignment="1">
      <alignment/>
    </xf>
    <xf numFmtId="0" fontId="3" fillId="0" borderId="0" xfId="0" applyFont="1" applyAlignment="1">
      <alignment horizontal="center"/>
    </xf>
    <xf numFmtId="43" fontId="4" fillId="0" borderId="0" xfId="42" applyFont="1" applyAlignment="1">
      <alignment horizontal="right"/>
    </xf>
    <xf numFmtId="165" fontId="4" fillId="0" borderId="0" xfId="57" applyNumberFormat="1" applyFont="1" applyAlignment="1">
      <alignment horizontal="right"/>
    </xf>
    <xf numFmtId="43" fontId="3" fillId="0" borderId="0" xfId="42" applyFont="1" applyAlignment="1" quotePrefix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 indent="3"/>
    </xf>
    <xf numFmtId="164" fontId="3" fillId="0" borderId="0" xfId="42" applyNumberFormat="1" applyFont="1" applyFill="1" applyAlignment="1">
      <alignment horizontal="right"/>
    </xf>
    <xf numFmtId="165" fontId="3" fillId="0" borderId="0" xfId="57" applyNumberFormat="1" applyFont="1" applyAlignment="1">
      <alignment/>
    </xf>
    <xf numFmtId="0" fontId="3" fillId="0" borderId="0" xfId="0" applyFont="1" applyFill="1" applyAlignment="1">
      <alignment horizontal="center"/>
    </xf>
    <xf numFmtId="165" fontId="3" fillId="0" borderId="0" xfId="0" applyNumberFormat="1" applyFont="1" applyFill="1" applyAlignment="1">
      <alignment/>
    </xf>
    <xf numFmtId="164" fontId="3" fillId="33" borderId="0" xfId="42" applyNumberFormat="1" applyFont="1" applyFill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43" fontId="3" fillId="0" borderId="0" xfId="42" applyFont="1" applyAlignment="1" quotePrefix="1">
      <alignment horizontal="right"/>
    </xf>
    <xf numFmtId="164" fontId="4" fillId="0" borderId="0" xfId="42" applyNumberFormat="1" applyFont="1" applyAlignment="1">
      <alignment horizontal="center"/>
    </xf>
    <xf numFmtId="0" fontId="3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79"/>
  <sheetViews>
    <sheetView tabSelected="1" zoomScalePageLayoutView="0" workbookViewId="0" topLeftCell="A1">
      <pane xSplit="2" ySplit="3" topLeftCell="C4" activePane="bottomRight" state="frozen"/>
      <selection pane="topLeft" activeCell="L4" sqref="L4:L65536"/>
      <selection pane="topRight" activeCell="L4" sqref="L4:L65536"/>
      <selection pane="bottomLeft" activeCell="L4" sqref="L4:L65536"/>
      <selection pane="bottomRight" activeCell="F17" sqref="F17"/>
    </sheetView>
  </sheetViews>
  <sheetFormatPr defaultColWidth="9.140625" defaultRowHeight="12.75"/>
  <cols>
    <col min="1" max="1" width="9.140625" style="1" customWidth="1"/>
    <col min="2" max="2" width="7.7109375" style="2" customWidth="1"/>
    <col min="3" max="3" width="18.28125" style="8" customWidth="1"/>
    <col min="4" max="4" width="9.140625" style="8" customWidth="1"/>
    <col min="5" max="5" width="9.140625" style="6" customWidth="1"/>
    <col min="6" max="6" width="14.57421875" style="1" bestFit="1" customWidth="1"/>
    <col min="7" max="7" width="14.7109375" style="1" bestFit="1" customWidth="1"/>
    <col min="8" max="8" width="9.140625" style="1" hidden="1" customWidth="1"/>
    <col min="9" max="9" width="16.00390625" style="1" hidden="1" customWidth="1"/>
    <col min="10" max="11" width="9.140625" style="4" hidden="1" customWidth="1"/>
    <col min="12" max="12" width="16.7109375" style="1" hidden="1" customWidth="1"/>
    <col min="13" max="13" width="6.8515625" style="1" customWidth="1"/>
    <col min="14" max="14" width="9.140625" style="1" customWidth="1"/>
    <col min="15" max="15" width="16.00390625" style="1" bestFit="1" customWidth="1"/>
    <col min="16" max="17" width="9.140625" style="4" customWidth="1"/>
    <col min="18" max="18" width="16.7109375" style="1" bestFit="1" customWidth="1"/>
    <col min="19" max="19" width="14.7109375" style="1" bestFit="1" customWidth="1"/>
    <col min="20" max="16384" width="9.140625" style="1" customWidth="1"/>
  </cols>
  <sheetData>
    <row r="1" ht="12">
      <c r="E1" s="4"/>
    </row>
    <row r="2" spans="3:18" s="2" customFormat="1" ht="12.75" customHeight="1">
      <c r="C2" s="31" t="s">
        <v>2</v>
      </c>
      <c r="D2" s="31"/>
      <c r="E2" s="31"/>
      <c r="H2" s="13"/>
      <c r="I2" s="31" t="s">
        <v>89</v>
      </c>
      <c r="J2" s="31"/>
      <c r="K2" s="31"/>
      <c r="L2" s="13"/>
      <c r="N2" s="13"/>
      <c r="O2" s="31" t="s">
        <v>108</v>
      </c>
      <c r="P2" s="31"/>
      <c r="Q2" s="31"/>
      <c r="R2" s="13"/>
    </row>
    <row r="3" spans="2:18" s="2" customFormat="1" ht="24">
      <c r="B3" s="25"/>
      <c r="C3" s="25" t="s">
        <v>0</v>
      </c>
      <c r="D3" s="25" t="s">
        <v>1</v>
      </c>
      <c r="E3" s="25" t="s">
        <v>33</v>
      </c>
      <c r="F3" s="25" t="s">
        <v>34</v>
      </c>
      <c r="I3" s="5" t="s">
        <v>88</v>
      </c>
      <c r="J3" s="3" t="s">
        <v>1</v>
      </c>
      <c r="K3" s="3" t="s">
        <v>33</v>
      </c>
      <c r="L3" s="2" t="s">
        <v>34</v>
      </c>
      <c r="O3" s="5" t="s">
        <v>0</v>
      </c>
      <c r="P3" s="3" t="s">
        <v>1</v>
      </c>
      <c r="Q3" s="3" t="s">
        <v>33</v>
      </c>
      <c r="R3" s="2" t="s">
        <v>34</v>
      </c>
    </row>
    <row r="4" spans="2:18" s="2" customFormat="1" ht="12">
      <c r="B4" s="18" t="s">
        <v>208</v>
      </c>
      <c r="C4" s="32" t="s">
        <v>209</v>
      </c>
      <c r="D4" s="25"/>
      <c r="E4" s="25"/>
      <c r="F4" s="25"/>
      <c r="I4" s="5"/>
      <c r="J4" s="3"/>
      <c r="K4" s="3"/>
      <c r="N4" s="2" t="s">
        <v>110</v>
      </c>
      <c r="O4" s="8" t="s">
        <v>107</v>
      </c>
      <c r="P4" s="9">
        <f>J5/2/4</f>
        <v>15.265</v>
      </c>
      <c r="Q4" s="9">
        <f>K5/2/4</f>
        <v>14.9375</v>
      </c>
      <c r="R4" s="11">
        <f>P4/Q4-1</f>
        <v>0.02192468619246868</v>
      </c>
    </row>
    <row r="5" spans="2:18" s="2" customFormat="1" ht="12">
      <c r="B5" s="26" t="s">
        <v>206</v>
      </c>
      <c r="C5" s="27" t="s">
        <v>200</v>
      </c>
      <c r="D5" s="28">
        <v>70522</v>
      </c>
      <c r="E5" s="28">
        <v>70995</v>
      </c>
      <c r="F5" s="29">
        <v>-0.001</v>
      </c>
      <c r="H5" s="2" t="s">
        <v>110</v>
      </c>
      <c r="I5" s="7" t="s">
        <v>32</v>
      </c>
      <c r="J5" s="9">
        <v>122.12</v>
      </c>
      <c r="K5" s="12">
        <v>119.5</v>
      </c>
      <c r="L5" s="11">
        <f>J5/K5-1</f>
        <v>0.02192468619246868</v>
      </c>
      <c r="N5" s="14" t="s">
        <v>3</v>
      </c>
      <c r="O5" s="8" t="s">
        <v>106</v>
      </c>
      <c r="P5" s="9">
        <f>J6/2/4</f>
        <v>3.59</v>
      </c>
      <c r="Q5" s="9">
        <f>K6/2/4</f>
        <v>3.4375</v>
      </c>
      <c r="R5" s="11">
        <f aca="true" t="shared" si="0" ref="R5:R28">P5/Q5-1</f>
        <v>0.04436363636363638</v>
      </c>
    </row>
    <row r="6" spans="2:18" ht="12">
      <c r="B6" s="26" t="s">
        <v>207</v>
      </c>
      <c r="C6" s="27" t="s">
        <v>201</v>
      </c>
      <c r="D6" s="28">
        <v>68484</v>
      </c>
      <c r="E6" s="28">
        <v>70996</v>
      </c>
      <c r="F6" s="29">
        <v>-0.035</v>
      </c>
      <c r="H6" s="2" t="s">
        <v>3</v>
      </c>
      <c r="I6" s="7" t="s">
        <v>30</v>
      </c>
      <c r="J6" s="9">
        <v>28.72</v>
      </c>
      <c r="K6" s="4">
        <v>27.5</v>
      </c>
      <c r="L6" s="11">
        <f aca="true" t="shared" si="1" ref="L6:L33">J6/K6-1</f>
        <v>0.04436363636363638</v>
      </c>
      <c r="N6" s="14" t="s">
        <v>5</v>
      </c>
      <c r="O6" s="8" t="s">
        <v>105</v>
      </c>
      <c r="P6" s="9">
        <f>J7/2/4</f>
        <v>3.80875</v>
      </c>
      <c r="Q6" s="9">
        <f>K7/2/4</f>
        <v>3.5625</v>
      </c>
      <c r="R6" s="11">
        <f t="shared" si="0"/>
        <v>0.06912280701754381</v>
      </c>
    </row>
    <row r="7" spans="2:18" ht="12">
      <c r="B7" s="26" t="s">
        <v>197</v>
      </c>
      <c r="C7" s="27" t="s">
        <v>198</v>
      </c>
      <c r="D7" s="28">
        <v>62441</v>
      </c>
      <c r="E7" s="28">
        <v>58331</v>
      </c>
      <c r="F7" s="29">
        <v>0.07</v>
      </c>
      <c r="H7" s="2" t="s">
        <v>5</v>
      </c>
      <c r="I7" s="7" t="s">
        <v>36</v>
      </c>
      <c r="J7" s="9">
        <v>30.47</v>
      </c>
      <c r="K7" s="4">
        <v>28.5</v>
      </c>
      <c r="L7" s="11">
        <f t="shared" si="1"/>
        <v>0.06912280701754381</v>
      </c>
      <c r="N7" s="14" t="s">
        <v>6</v>
      </c>
      <c r="O7" s="8" t="s">
        <v>104</v>
      </c>
      <c r="P7" s="9">
        <f>J8/2/4</f>
        <v>3.8925</v>
      </c>
      <c r="Q7" s="9">
        <f>K8/2/4</f>
        <v>3.75</v>
      </c>
      <c r="R7" s="11">
        <f t="shared" si="0"/>
        <v>0.038000000000000034</v>
      </c>
    </row>
    <row r="8" spans="2:18" ht="12">
      <c r="B8" s="26" t="s">
        <v>195</v>
      </c>
      <c r="C8" s="27" t="s">
        <v>196</v>
      </c>
      <c r="D8" s="28">
        <v>53319</v>
      </c>
      <c r="E8" s="28">
        <v>53442</v>
      </c>
      <c r="F8" s="29">
        <v>-0.002</v>
      </c>
      <c r="H8" s="2" t="s">
        <v>6</v>
      </c>
      <c r="I8" s="7" t="s">
        <v>38</v>
      </c>
      <c r="J8" s="9">
        <v>31.14</v>
      </c>
      <c r="K8" s="4">
        <v>30</v>
      </c>
      <c r="L8" s="11">
        <f t="shared" si="1"/>
        <v>0.038000000000000034</v>
      </c>
      <c r="N8" s="14" t="s">
        <v>7</v>
      </c>
      <c r="O8" s="8" t="s">
        <v>103</v>
      </c>
      <c r="P8" s="9">
        <f>J9/2/4</f>
        <v>3.9725</v>
      </c>
      <c r="Q8" s="9">
        <f>K9/2/4</f>
        <v>3.875</v>
      </c>
      <c r="R8" s="11">
        <f t="shared" si="0"/>
        <v>0.02516129032258063</v>
      </c>
    </row>
    <row r="9" spans="2:18" ht="12">
      <c r="B9" s="26" t="s">
        <v>202</v>
      </c>
      <c r="C9" s="27" t="s">
        <v>191</v>
      </c>
      <c r="D9" s="28">
        <v>50133</v>
      </c>
      <c r="E9" s="28">
        <v>43580</v>
      </c>
      <c r="F9" s="29">
        <v>0.15</v>
      </c>
      <c r="H9" s="2" t="s">
        <v>7</v>
      </c>
      <c r="I9" s="7" t="s">
        <v>40</v>
      </c>
      <c r="J9" s="9">
        <v>31.78</v>
      </c>
      <c r="K9" s="4">
        <v>31</v>
      </c>
      <c r="L9" s="11">
        <f t="shared" si="1"/>
        <v>0.02516129032258063</v>
      </c>
      <c r="N9" s="2" t="s">
        <v>111</v>
      </c>
      <c r="O9" s="8" t="s">
        <v>102</v>
      </c>
      <c r="P9" s="9">
        <f>J10/2/4</f>
        <v>18.025</v>
      </c>
      <c r="Q9" s="9">
        <f>K10/2/4</f>
        <v>17.875</v>
      </c>
      <c r="R9" s="11">
        <f t="shared" si="0"/>
        <v>0.00839160839160824</v>
      </c>
    </row>
    <row r="10" spans="2:18" ht="12">
      <c r="B10" s="26" t="s">
        <v>188</v>
      </c>
      <c r="C10" s="27" t="s">
        <v>189</v>
      </c>
      <c r="D10" s="28">
        <v>40352</v>
      </c>
      <c r="E10" s="28">
        <v>38784</v>
      </c>
      <c r="F10" s="29">
        <v>0.04</v>
      </c>
      <c r="H10" s="2" t="s">
        <v>111</v>
      </c>
      <c r="I10" s="7" t="s">
        <v>42</v>
      </c>
      <c r="J10" s="9">
        <v>144.2</v>
      </c>
      <c r="K10" s="4">
        <v>143</v>
      </c>
      <c r="L10" s="11">
        <f t="shared" si="1"/>
        <v>0.00839160839160824</v>
      </c>
      <c r="N10" s="14" t="s">
        <v>8</v>
      </c>
      <c r="O10" s="8" t="s">
        <v>101</v>
      </c>
      <c r="P10" s="9">
        <f>J11/2/4</f>
        <v>4.0725</v>
      </c>
      <c r="Q10" s="9">
        <f>K11/2/4</f>
        <v>3.9375</v>
      </c>
      <c r="R10" s="11">
        <f t="shared" si="0"/>
        <v>0.03428571428571425</v>
      </c>
    </row>
    <row r="11" spans="2:18" ht="12">
      <c r="B11" s="27" t="s">
        <v>199</v>
      </c>
      <c r="C11" s="27" t="s">
        <v>203</v>
      </c>
      <c r="D11" s="28">
        <v>9616</v>
      </c>
      <c r="E11" s="28">
        <v>9056</v>
      </c>
      <c r="F11" s="29">
        <v>0.062</v>
      </c>
      <c r="H11" s="2" t="s">
        <v>8</v>
      </c>
      <c r="I11" s="7" t="s">
        <v>44</v>
      </c>
      <c r="J11" s="9">
        <v>32.58</v>
      </c>
      <c r="K11" s="4">
        <v>31.5</v>
      </c>
      <c r="L11" s="11">
        <f t="shared" si="1"/>
        <v>0.03428571428571425</v>
      </c>
      <c r="N11" s="14" t="s">
        <v>9</v>
      </c>
      <c r="O11" s="8" t="s">
        <v>100</v>
      </c>
      <c r="P11" s="9">
        <f>J12/2/4</f>
        <v>4.23875</v>
      </c>
      <c r="Q11" s="9">
        <f>K12/2/4</f>
        <v>4.1875</v>
      </c>
      <c r="R11" s="11">
        <f t="shared" si="0"/>
        <v>0.012238805970149258</v>
      </c>
    </row>
    <row r="12" spans="2:18" ht="12">
      <c r="B12" s="26" t="s">
        <v>172</v>
      </c>
      <c r="C12" s="27" t="s">
        <v>185</v>
      </c>
      <c r="D12" s="28">
        <v>33734</v>
      </c>
      <c r="E12" s="28">
        <v>31999</v>
      </c>
      <c r="F12" s="29">
        <v>0.054</v>
      </c>
      <c r="H12" s="2" t="s">
        <v>9</v>
      </c>
      <c r="I12" s="7" t="s">
        <v>46</v>
      </c>
      <c r="J12" s="9">
        <v>33.91</v>
      </c>
      <c r="K12" s="4">
        <v>33.5</v>
      </c>
      <c r="L12" s="11">
        <f t="shared" si="1"/>
        <v>0.012238805970149258</v>
      </c>
      <c r="N12" s="14" t="s">
        <v>10</v>
      </c>
      <c r="O12" s="8" t="s">
        <v>99</v>
      </c>
      <c r="P12" s="9">
        <f>J13/2/4</f>
        <v>4.81125</v>
      </c>
      <c r="Q12" s="9">
        <f>K13/2/4</f>
        <v>4.6875</v>
      </c>
      <c r="R12" s="11">
        <f t="shared" si="0"/>
        <v>0.02639999999999998</v>
      </c>
    </row>
    <row r="13" spans="2:18" ht="12">
      <c r="B13" s="27" t="s">
        <v>184</v>
      </c>
      <c r="C13" s="27" t="s">
        <v>187</v>
      </c>
      <c r="D13" s="28">
        <v>8852</v>
      </c>
      <c r="E13" s="28">
        <v>9402</v>
      </c>
      <c r="F13" s="29">
        <v>-0.058</v>
      </c>
      <c r="H13" s="2" t="s">
        <v>10</v>
      </c>
      <c r="I13" s="8" t="s">
        <v>48</v>
      </c>
      <c r="J13" s="9">
        <v>38.49</v>
      </c>
      <c r="K13" s="4">
        <v>37.5</v>
      </c>
      <c r="L13" s="11">
        <f t="shared" si="1"/>
        <v>0.02639999999999998</v>
      </c>
      <c r="N13" s="14" t="s">
        <v>11</v>
      </c>
      <c r="O13" s="8" t="s">
        <v>98</v>
      </c>
      <c r="P13" s="9">
        <f>J14/2/4</f>
        <v>4.90125</v>
      </c>
      <c r="Q13" s="9">
        <f>K14/2/4</f>
        <v>4.90625</v>
      </c>
      <c r="R13" s="11">
        <f t="shared" si="0"/>
        <v>-0.0010191082802547546</v>
      </c>
    </row>
    <row r="14" spans="2:18" ht="12">
      <c r="B14" s="27" t="s">
        <v>181</v>
      </c>
      <c r="C14" s="27" t="s">
        <v>182</v>
      </c>
      <c r="D14" s="28">
        <v>9298</v>
      </c>
      <c r="E14" s="28">
        <v>8919</v>
      </c>
      <c r="F14" s="29">
        <v>0.042</v>
      </c>
      <c r="H14" s="2" t="s">
        <v>11</v>
      </c>
      <c r="I14" s="7" t="s">
        <v>50</v>
      </c>
      <c r="J14" s="9">
        <v>39.21</v>
      </c>
      <c r="K14" s="4">
        <v>39.25</v>
      </c>
      <c r="L14" s="11">
        <f t="shared" si="1"/>
        <v>-0.0010191082802547546</v>
      </c>
      <c r="N14" s="2" t="s">
        <v>112</v>
      </c>
      <c r="O14" s="8" t="s">
        <v>97</v>
      </c>
      <c r="P14" s="9">
        <f>J15/2/4</f>
        <v>23.425</v>
      </c>
      <c r="Q14" s="9">
        <f>K15/2/4</f>
        <v>20.375</v>
      </c>
      <c r="R14" s="11">
        <f t="shared" si="0"/>
        <v>0.14969325153374236</v>
      </c>
    </row>
    <row r="15" spans="2:18" ht="12">
      <c r="B15" s="27" t="s">
        <v>178</v>
      </c>
      <c r="C15" s="27" t="s">
        <v>179</v>
      </c>
      <c r="D15" s="28">
        <v>8099</v>
      </c>
      <c r="E15" s="28">
        <v>7755</v>
      </c>
      <c r="F15" s="29">
        <v>0.044</v>
      </c>
      <c r="H15" s="2" t="s">
        <v>112</v>
      </c>
      <c r="I15" s="8" t="s">
        <v>54</v>
      </c>
      <c r="J15" s="9">
        <v>187.4</v>
      </c>
      <c r="K15" s="4">
        <v>163</v>
      </c>
      <c r="L15" s="11">
        <f t="shared" si="1"/>
        <v>0.14969325153374236</v>
      </c>
      <c r="N15" s="14" t="s">
        <v>12</v>
      </c>
      <c r="O15" s="8" t="s">
        <v>96</v>
      </c>
      <c r="P15" s="9">
        <f>J16/2/4</f>
        <v>5.2625</v>
      </c>
      <c r="Q15" s="9">
        <f>K16/2/4</f>
        <v>4.85</v>
      </c>
      <c r="R15" s="11">
        <f t="shared" si="0"/>
        <v>0.08505154639175272</v>
      </c>
    </row>
    <row r="16" spans="2:18" ht="12">
      <c r="B16" s="27" t="s">
        <v>175</v>
      </c>
      <c r="C16" s="27" t="s">
        <v>176</v>
      </c>
      <c r="D16" s="28">
        <v>7485</v>
      </c>
      <c r="E16" s="28">
        <v>7347</v>
      </c>
      <c r="F16" s="29">
        <v>0.019</v>
      </c>
      <c r="H16" s="2" t="s">
        <v>12</v>
      </c>
      <c r="I16" s="7" t="s">
        <v>52</v>
      </c>
      <c r="J16" s="9">
        <v>42.1</v>
      </c>
      <c r="K16" s="4">
        <v>38.8</v>
      </c>
      <c r="L16" s="11">
        <f t="shared" si="1"/>
        <v>0.08505154639175272</v>
      </c>
      <c r="N16" s="14" t="s">
        <v>13</v>
      </c>
      <c r="O16" s="8" t="s">
        <v>95</v>
      </c>
      <c r="P16" s="9">
        <f>J17/2/4</f>
        <v>5.67875</v>
      </c>
      <c r="Q16" s="9">
        <f>K17/2/4</f>
        <v>5.28125</v>
      </c>
      <c r="R16" s="11">
        <f t="shared" si="0"/>
        <v>0.07526627218934911</v>
      </c>
    </row>
    <row r="17" spans="2:18" ht="12">
      <c r="B17" s="26" t="s">
        <v>159</v>
      </c>
      <c r="C17" s="27" t="s">
        <v>173</v>
      </c>
      <c r="D17" s="28">
        <v>27501</v>
      </c>
      <c r="E17" s="28">
        <v>25018</v>
      </c>
      <c r="F17" s="29">
        <v>0.099</v>
      </c>
      <c r="H17" s="2" t="s">
        <v>13</v>
      </c>
      <c r="I17" s="8" t="s">
        <v>56</v>
      </c>
      <c r="J17" s="9">
        <v>45.43</v>
      </c>
      <c r="K17" s="4">
        <v>42.25</v>
      </c>
      <c r="L17" s="11">
        <f t="shared" si="1"/>
        <v>0.07526627218934911</v>
      </c>
      <c r="N17" s="14" t="s">
        <v>14</v>
      </c>
      <c r="O17" s="8" t="s">
        <v>94</v>
      </c>
      <c r="P17" s="9">
        <f>J18/2/4</f>
        <v>6.18625</v>
      </c>
      <c r="Q17" s="9">
        <f>K18/2/4</f>
        <v>5.69375</v>
      </c>
      <c r="R17" s="11">
        <f t="shared" si="0"/>
        <v>0.08649835345773882</v>
      </c>
    </row>
    <row r="18" spans="2:18" ht="12">
      <c r="B18" s="27" t="s">
        <v>169</v>
      </c>
      <c r="C18" s="27" t="s">
        <v>170</v>
      </c>
      <c r="D18" s="28">
        <v>7250</v>
      </c>
      <c r="E18" s="28">
        <v>7194</v>
      </c>
      <c r="F18" s="29">
        <v>0.008</v>
      </c>
      <c r="H18" s="2" t="s">
        <v>14</v>
      </c>
      <c r="I18" s="8" t="s">
        <v>58</v>
      </c>
      <c r="J18" s="9">
        <v>49.49</v>
      </c>
      <c r="K18" s="4">
        <v>45.55</v>
      </c>
      <c r="L18" s="11">
        <f t="shared" si="1"/>
        <v>0.08649835345773882</v>
      </c>
      <c r="N18" s="14" t="s">
        <v>15</v>
      </c>
      <c r="O18" s="9">
        <f>I19/2/4</f>
        <v>6.2125</v>
      </c>
      <c r="P18" s="9">
        <f>J19/2/4</f>
        <v>6.295</v>
      </c>
      <c r="Q18" s="9">
        <f>K19/2/4</f>
        <v>6.2125</v>
      </c>
      <c r="R18" s="11">
        <f t="shared" si="0"/>
        <v>0.01327967806841035</v>
      </c>
    </row>
    <row r="19" spans="2:18" ht="12">
      <c r="B19" s="27" t="s">
        <v>166</v>
      </c>
      <c r="C19" s="27" t="s">
        <v>167</v>
      </c>
      <c r="D19" s="28">
        <v>7106</v>
      </c>
      <c r="E19" s="28">
        <v>6919</v>
      </c>
      <c r="F19" s="29">
        <v>0.027</v>
      </c>
      <c r="H19" s="2" t="s">
        <v>15</v>
      </c>
      <c r="I19" s="9">
        <v>49.7</v>
      </c>
      <c r="J19" s="9">
        <v>50.36</v>
      </c>
      <c r="K19" s="4">
        <v>49.7</v>
      </c>
      <c r="L19" s="11">
        <f t="shared" si="1"/>
        <v>0.01327967806841035</v>
      </c>
      <c r="N19" s="2" t="s">
        <v>113</v>
      </c>
      <c r="O19" s="9">
        <f>I20/2</f>
        <v>28</v>
      </c>
      <c r="P19" s="9">
        <f>J20/2</f>
        <v>34.395</v>
      </c>
      <c r="Q19" s="9">
        <f>K20/2</f>
        <v>28</v>
      </c>
      <c r="R19" s="11">
        <f t="shared" si="0"/>
        <v>0.2283928571428573</v>
      </c>
    </row>
    <row r="20" spans="2:18" ht="12">
      <c r="B20" s="27" t="s">
        <v>163</v>
      </c>
      <c r="C20" s="27" t="s">
        <v>164</v>
      </c>
      <c r="D20" s="28">
        <v>6947</v>
      </c>
      <c r="E20" s="28">
        <v>6595</v>
      </c>
      <c r="F20" s="29">
        <v>0.053</v>
      </c>
      <c r="H20" s="2" t="s">
        <v>113</v>
      </c>
      <c r="I20" s="9">
        <f>224/4</f>
        <v>56</v>
      </c>
      <c r="J20" s="9">
        <v>68.79</v>
      </c>
      <c r="K20" s="4">
        <v>56</v>
      </c>
      <c r="L20" s="11">
        <f t="shared" si="1"/>
        <v>0.2283928571428573</v>
      </c>
      <c r="N20" s="14" t="s">
        <v>16</v>
      </c>
      <c r="O20" s="9">
        <f>I21/2</f>
        <v>6.3</v>
      </c>
      <c r="P20" s="9">
        <f>J21/2</f>
        <v>7.27</v>
      </c>
      <c r="Q20" s="9">
        <f>K21/2</f>
        <v>6.3</v>
      </c>
      <c r="R20" s="11">
        <f t="shared" si="0"/>
        <v>0.15396825396825387</v>
      </c>
    </row>
    <row r="21" spans="2:18" ht="12">
      <c r="B21" s="27" t="s">
        <v>160</v>
      </c>
      <c r="C21" s="27" t="s">
        <v>161</v>
      </c>
      <c r="D21" s="28">
        <v>6198</v>
      </c>
      <c r="E21" s="28">
        <v>5941</v>
      </c>
      <c r="F21" s="29">
        <v>0.043</v>
      </c>
      <c r="H21" s="2" t="s">
        <v>16</v>
      </c>
      <c r="I21" s="9">
        <f>50.4/4</f>
        <v>12.6</v>
      </c>
      <c r="J21" s="9">
        <v>14.54</v>
      </c>
      <c r="K21" s="4">
        <v>12.6</v>
      </c>
      <c r="L21" s="11">
        <f t="shared" si="1"/>
        <v>0.15396825396825387</v>
      </c>
      <c r="N21" s="14" t="s">
        <v>17</v>
      </c>
      <c r="O21" s="9">
        <f>I22/2</f>
        <v>7.55</v>
      </c>
      <c r="P21" s="9">
        <f>J22/2</f>
        <v>8.355</v>
      </c>
      <c r="Q21" s="9">
        <f>K22/2</f>
        <v>7.55</v>
      </c>
      <c r="R21" s="11">
        <f t="shared" si="0"/>
        <v>0.10662251655629151</v>
      </c>
    </row>
    <row r="22" spans="2:18" ht="12">
      <c r="B22" s="26" t="s">
        <v>142</v>
      </c>
      <c r="C22" s="27" t="s">
        <v>144</v>
      </c>
      <c r="D22" s="28">
        <v>22742</v>
      </c>
      <c r="E22" s="28">
        <v>22497</v>
      </c>
      <c r="F22" s="29">
        <v>0.011</v>
      </c>
      <c r="H22" s="2" t="s">
        <v>17</v>
      </c>
      <c r="I22" s="9">
        <v>15.1</v>
      </c>
      <c r="J22" s="9">
        <v>16.71</v>
      </c>
      <c r="K22" s="4">
        <v>15.1</v>
      </c>
      <c r="L22" s="11">
        <f t="shared" si="1"/>
        <v>0.10662251655629151</v>
      </c>
      <c r="N22" s="14" t="s">
        <v>18</v>
      </c>
      <c r="O22" s="9">
        <f>I23/2</f>
        <v>8.55</v>
      </c>
      <c r="P22" s="9">
        <f>J23/2</f>
        <v>9.25</v>
      </c>
      <c r="Q22" s="9">
        <f>K23/2</f>
        <v>8.55</v>
      </c>
      <c r="R22" s="11">
        <f t="shared" si="0"/>
        <v>0.08187134502923965</v>
      </c>
    </row>
    <row r="23" spans="2:18" ht="12">
      <c r="B23" s="27" t="s">
        <v>153</v>
      </c>
      <c r="C23" s="27" t="s">
        <v>154</v>
      </c>
      <c r="D23" s="28">
        <v>5944</v>
      </c>
      <c r="E23" s="28">
        <v>5698</v>
      </c>
      <c r="F23" s="29">
        <v>0.043</v>
      </c>
      <c r="H23" s="2" t="s">
        <v>18</v>
      </c>
      <c r="I23" s="9">
        <v>17.1</v>
      </c>
      <c r="J23" s="9">
        <v>18.5</v>
      </c>
      <c r="K23" s="4">
        <v>17.1</v>
      </c>
      <c r="L23" s="11">
        <f t="shared" si="1"/>
        <v>0.08187134502923965</v>
      </c>
      <c r="N23" s="14" t="s">
        <v>19</v>
      </c>
      <c r="O23" s="9">
        <f>I24/2</f>
        <v>9.45</v>
      </c>
      <c r="P23" s="9">
        <f>J24/2</f>
        <v>9.505</v>
      </c>
      <c r="Q23" s="9">
        <f>K24/2</f>
        <v>9.45</v>
      </c>
      <c r="R23" s="11">
        <f t="shared" si="0"/>
        <v>0.0058201058201059475</v>
      </c>
    </row>
    <row r="24" spans="2:18" ht="12">
      <c r="B24" s="27" t="s">
        <v>150</v>
      </c>
      <c r="C24" s="27" t="s">
        <v>151</v>
      </c>
      <c r="D24" s="28">
        <v>5741</v>
      </c>
      <c r="E24" s="28">
        <v>5453</v>
      </c>
      <c r="F24" s="29">
        <v>0.053</v>
      </c>
      <c r="H24" s="2" t="s">
        <v>19</v>
      </c>
      <c r="I24" s="9">
        <v>18.9</v>
      </c>
      <c r="J24" s="9">
        <v>19.01</v>
      </c>
      <c r="K24" s="4">
        <v>18.9</v>
      </c>
      <c r="L24" s="11">
        <f t="shared" si="1"/>
        <v>0.0058201058201059475</v>
      </c>
      <c r="N24" s="2" t="s">
        <v>114</v>
      </c>
      <c r="O24" s="9" t="s">
        <v>92</v>
      </c>
      <c r="P24" s="9">
        <f>J25/2</f>
        <v>45.03</v>
      </c>
      <c r="Q24" s="9">
        <f>K25/2</f>
        <v>42.625</v>
      </c>
      <c r="R24" s="11">
        <f t="shared" si="0"/>
        <v>0.0564222873900293</v>
      </c>
    </row>
    <row r="25" spans="2:18" ht="12">
      <c r="B25" s="27" t="s">
        <v>147</v>
      </c>
      <c r="C25" s="27" t="s">
        <v>148</v>
      </c>
      <c r="D25" s="28">
        <v>5585</v>
      </c>
      <c r="E25" s="28">
        <v>5366</v>
      </c>
      <c r="F25" s="29">
        <v>0.041</v>
      </c>
      <c r="H25" s="2" t="s">
        <v>114</v>
      </c>
      <c r="I25" s="9" t="s">
        <v>67</v>
      </c>
      <c r="J25" s="9">
        <v>90.06</v>
      </c>
      <c r="K25" s="4">
        <v>85.25</v>
      </c>
      <c r="L25" s="11">
        <f t="shared" si="1"/>
        <v>0.0564222873900293</v>
      </c>
      <c r="N25" s="14" t="s">
        <v>20</v>
      </c>
      <c r="O25" s="9">
        <f>I26/2</f>
        <v>9.65</v>
      </c>
      <c r="P25" s="9">
        <f>J26/2</f>
        <v>9.815</v>
      </c>
      <c r="Q25" s="9">
        <f>K26/2</f>
        <v>9.65</v>
      </c>
      <c r="R25" s="11">
        <f t="shared" si="0"/>
        <v>0.01709844559585494</v>
      </c>
    </row>
    <row r="26" spans="2:18" ht="12">
      <c r="B26" s="27" t="s">
        <v>143</v>
      </c>
      <c r="C26" s="27" t="s">
        <v>146</v>
      </c>
      <c r="D26" s="28">
        <v>5472</v>
      </c>
      <c r="E26" s="28">
        <v>5430</v>
      </c>
      <c r="F26" s="29">
        <v>0.008</v>
      </c>
      <c r="H26" s="2" t="s">
        <v>20</v>
      </c>
      <c r="I26" s="9">
        <v>19.3</v>
      </c>
      <c r="J26" s="9">
        <v>19.63</v>
      </c>
      <c r="K26" s="4">
        <v>19.3</v>
      </c>
      <c r="L26" s="11">
        <f t="shared" si="1"/>
        <v>0.01709844559585494</v>
      </c>
      <c r="N26" s="14" t="s">
        <v>21</v>
      </c>
      <c r="O26" s="9" t="s">
        <v>91</v>
      </c>
      <c r="P26" s="9">
        <f>J27/2</f>
        <v>11.13</v>
      </c>
      <c r="Q26" s="9">
        <f>K27/2</f>
        <v>10.025</v>
      </c>
      <c r="R26" s="11">
        <f t="shared" si="0"/>
        <v>0.11022443890274314</v>
      </c>
    </row>
    <row r="27" spans="2:18" ht="12">
      <c r="B27" s="26" t="s">
        <v>125</v>
      </c>
      <c r="C27" s="27" t="s">
        <v>127</v>
      </c>
      <c r="D27" s="28">
        <v>21693</v>
      </c>
      <c r="E27" s="28">
        <v>20054</v>
      </c>
      <c r="F27" s="29">
        <v>0.082</v>
      </c>
      <c r="H27" s="2" t="s">
        <v>21</v>
      </c>
      <c r="I27" s="9" t="s">
        <v>69</v>
      </c>
      <c r="J27" s="9">
        <v>22.26</v>
      </c>
      <c r="K27" s="4">
        <v>20.05</v>
      </c>
      <c r="L27" s="11">
        <f t="shared" si="1"/>
        <v>0.11022443890274314</v>
      </c>
      <c r="N27" s="14" t="s">
        <v>22</v>
      </c>
      <c r="O27" s="9">
        <f>I28/2</f>
        <v>11.55</v>
      </c>
      <c r="P27" s="9">
        <f>J28/2</f>
        <v>11.84</v>
      </c>
      <c r="Q27" s="9">
        <f>K28/2</f>
        <v>11.55</v>
      </c>
      <c r="R27" s="11">
        <f t="shared" si="0"/>
        <v>0.02510822510822508</v>
      </c>
    </row>
    <row r="28" spans="2:18" ht="12">
      <c r="B28" s="27" t="s">
        <v>137</v>
      </c>
      <c r="C28" s="27" t="s">
        <v>138</v>
      </c>
      <c r="D28" s="28">
        <v>5635</v>
      </c>
      <c r="E28" s="28">
        <v>5597</v>
      </c>
      <c r="F28" s="29">
        <v>0.007</v>
      </c>
      <c r="H28" s="2" t="s">
        <v>22</v>
      </c>
      <c r="I28" s="9">
        <v>23.1</v>
      </c>
      <c r="J28" s="9">
        <v>23.68</v>
      </c>
      <c r="K28" s="4">
        <v>23.1</v>
      </c>
      <c r="L28" s="11">
        <f t="shared" si="1"/>
        <v>0.02510822510822508</v>
      </c>
      <c r="N28" s="14" t="s">
        <v>23</v>
      </c>
      <c r="O28" s="9" t="s">
        <v>90</v>
      </c>
      <c r="P28" s="9">
        <f>J29/2</f>
        <v>12.225</v>
      </c>
      <c r="Q28" s="9">
        <f>K29/2</f>
        <v>12.25</v>
      </c>
      <c r="R28" s="11">
        <f t="shared" si="0"/>
        <v>-0.0020408163265306367</v>
      </c>
    </row>
    <row r="29" spans="2:18" ht="12">
      <c r="B29" s="27" t="s">
        <v>133</v>
      </c>
      <c r="C29" s="27" t="s">
        <v>134</v>
      </c>
      <c r="D29" s="28">
        <v>5786</v>
      </c>
      <c r="E29" s="28">
        <v>5625</v>
      </c>
      <c r="F29" s="29">
        <v>0.029</v>
      </c>
      <c r="H29" s="2" t="s">
        <v>23</v>
      </c>
      <c r="I29" s="9" t="s">
        <v>72</v>
      </c>
      <c r="J29" s="9">
        <v>24.45</v>
      </c>
      <c r="K29" s="4">
        <v>24.5</v>
      </c>
      <c r="L29" s="11">
        <f t="shared" si="1"/>
        <v>-0.0020408163265306367</v>
      </c>
      <c r="N29" s="2" t="s">
        <v>115</v>
      </c>
      <c r="O29" s="9" t="s">
        <v>84</v>
      </c>
      <c r="P29" s="9" t="s">
        <v>119</v>
      </c>
      <c r="Q29" s="4">
        <v>57.37</v>
      </c>
      <c r="R29" s="11">
        <v>0.16541746557434212</v>
      </c>
    </row>
    <row r="30" spans="2:18" ht="12">
      <c r="B30" s="27" t="s">
        <v>130</v>
      </c>
      <c r="C30" s="27" t="s">
        <v>131</v>
      </c>
      <c r="D30" s="28">
        <v>5418</v>
      </c>
      <c r="E30" s="28">
        <v>5251</v>
      </c>
      <c r="F30" s="29">
        <v>0.032</v>
      </c>
      <c r="H30" s="2" t="s">
        <v>115</v>
      </c>
      <c r="I30" s="9" t="s">
        <v>84</v>
      </c>
      <c r="J30" s="9" t="s">
        <v>119</v>
      </c>
      <c r="K30" s="4">
        <v>57.37</v>
      </c>
      <c r="L30" s="11">
        <v>0.16541746557434212</v>
      </c>
      <c r="N30" s="14" t="s">
        <v>24</v>
      </c>
      <c r="O30" s="9" t="s">
        <v>93</v>
      </c>
      <c r="P30" s="9">
        <v>14.35</v>
      </c>
      <c r="Q30" s="4">
        <v>12.49</v>
      </c>
      <c r="R30" s="11">
        <f>P30/Q30-1</f>
        <v>0.14891913530824663</v>
      </c>
    </row>
    <row r="31" spans="2:18" ht="12">
      <c r="B31" s="27" t="s">
        <v>126</v>
      </c>
      <c r="C31" s="27" t="s">
        <v>128</v>
      </c>
      <c r="D31" s="28">
        <v>4854</v>
      </c>
      <c r="E31" s="28">
        <v>4576</v>
      </c>
      <c r="F31" s="29">
        <v>0.061</v>
      </c>
      <c r="H31" s="2" t="s">
        <v>24</v>
      </c>
      <c r="I31" s="9" t="s">
        <v>74</v>
      </c>
      <c r="J31" s="9">
        <v>28.71</v>
      </c>
      <c r="K31" s="4">
        <v>24.98</v>
      </c>
      <c r="L31" s="11">
        <f t="shared" si="1"/>
        <v>0.14931945556445148</v>
      </c>
      <c r="N31" s="14" t="s">
        <v>25</v>
      </c>
      <c r="O31" s="9" t="s">
        <v>85</v>
      </c>
      <c r="P31" s="9">
        <v>16.75</v>
      </c>
      <c r="Q31" s="4">
        <v>14.815</v>
      </c>
      <c r="R31" s="11">
        <f>P31/Q31-1</f>
        <v>0.13061086736415795</v>
      </c>
    </row>
    <row r="32" spans="2:18" ht="12">
      <c r="B32" s="26" t="s">
        <v>116</v>
      </c>
      <c r="C32" s="27" t="s">
        <v>80</v>
      </c>
      <c r="D32" s="28">
        <v>16692</v>
      </c>
      <c r="E32" s="28">
        <v>17173</v>
      </c>
      <c r="F32" s="29">
        <v>-0.028</v>
      </c>
      <c r="H32" s="2" t="s">
        <v>25</v>
      </c>
      <c r="I32" s="9" t="s">
        <v>85</v>
      </c>
      <c r="J32" s="9">
        <v>16.75</v>
      </c>
      <c r="K32" s="4">
        <v>14.815</v>
      </c>
      <c r="L32" s="11">
        <f t="shared" si="1"/>
        <v>0.13061086736415795</v>
      </c>
      <c r="N32" s="14" t="s">
        <v>26</v>
      </c>
      <c r="O32" s="9">
        <v>16.84</v>
      </c>
      <c r="P32" s="9">
        <v>17.64</v>
      </c>
      <c r="Q32" s="4">
        <v>16.84</v>
      </c>
      <c r="R32" s="11">
        <f>P32/Q32-1</f>
        <v>0.04750593824228022</v>
      </c>
    </row>
    <row r="33" spans="2:18" ht="12">
      <c r="B33" s="27" t="s">
        <v>123</v>
      </c>
      <c r="C33" s="27" t="s">
        <v>124</v>
      </c>
      <c r="D33" s="28">
        <v>4542</v>
      </c>
      <c r="E33" s="28">
        <v>4489</v>
      </c>
      <c r="F33" s="29">
        <v>0.012</v>
      </c>
      <c r="H33" s="2" t="s">
        <v>26</v>
      </c>
      <c r="I33" s="9">
        <v>16.84</v>
      </c>
      <c r="J33" s="9">
        <v>17.64</v>
      </c>
      <c r="K33" s="4">
        <v>16.84</v>
      </c>
      <c r="L33" s="11">
        <f t="shared" si="1"/>
        <v>0.04750593824228022</v>
      </c>
      <c r="N33" s="14" t="s">
        <v>27</v>
      </c>
      <c r="O33" s="9">
        <v>17.88</v>
      </c>
      <c r="P33" s="9" t="s">
        <v>83</v>
      </c>
      <c r="Q33" s="4">
        <v>17.88</v>
      </c>
      <c r="R33" s="11">
        <v>0.012304250559284302</v>
      </c>
    </row>
    <row r="34" spans="2:18" ht="12">
      <c r="B34" s="27" t="s">
        <v>86</v>
      </c>
      <c r="C34" s="27" t="s">
        <v>87</v>
      </c>
      <c r="D34" s="28">
        <v>4271</v>
      </c>
      <c r="E34" s="28">
        <v>4248</v>
      </c>
      <c r="F34" s="29">
        <v>0.005</v>
      </c>
      <c r="H34" s="2" t="s">
        <v>27</v>
      </c>
      <c r="I34" s="9">
        <v>17.88</v>
      </c>
      <c r="J34" s="9" t="s">
        <v>120</v>
      </c>
      <c r="K34" s="4">
        <v>17.88</v>
      </c>
      <c r="L34" s="11">
        <v>0.012304250559284302</v>
      </c>
      <c r="N34" s="2" t="s">
        <v>116</v>
      </c>
      <c r="O34" s="9" t="s">
        <v>81</v>
      </c>
      <c r="P34" s="9">
        <v>79.39</v>
      </c>
      <c r="Q34" s="4">
        <v>80.925</v>
      </c>
      <c r="R34" s="11">
        <f>P34/Q34-1</f>
        <v>-0.01896818041396353</v>
      </c>
    </row>
    <row r="35" spans="2:18" ht="12">
      <c r="B35" s="27" t="s">
        <v>29</v>
      </c>
      <c r="C35" s="27" t="s">
        <v>82</v>
      </c>
      <c r="D35" s="28">
        <v>4106</v>
      </c>
      <c r="E35" s="28">
        <v>3973</v>
      </c>
      <c r="F35" s="29">
        <v>0.034</v>
      </c>
      <c r="H35" s="2" t="s">
        <v>116</v>
      </c>
      <c r="I35" s="9" t="s">
        <v>81</v>
      </c>
      <c r="J35" s="9"/>
      <c r="K35" s="4">
        <v>80.925</v>
      </c>
      <c r="L35" s="11"/>
      <c r="N35" s="14" t="s">
        <v>28</v>
      </c>
      <c r="O35" s="9">
        <v>17.84</v>
      </c>
      <c r="P35" s="9" t="s">
        <v>121</v>
      </c>
      <c r="Q35" s="4">
        <v>17.84</v>
      </c>
      <c r="R35" s="11">
        <f>18/Q35-1</f>
        <v>0.008968609865470878</v>
      </c>
    </row>
    <row r="36" spans="2:18" ht="12">
      <c r="B36" s="27" t="s">
        <v>28</v>
      </c>
      <c r="C36" s="27" t="s">
        <v>79</v>
      </c>
      <c r="D36" s="28">
        <v>3773</v>
      </c>
      <c r="E36" s="28">
        <v>3905</v>
      </c>
      <c r="F36" s="29">
        <v>-0.034</v>
      </c>
      <c r="H36" s="2" t="s">
        <v>28</v>
      </c>
      <c r="I36" s="9">
        <v>17.84</v>
      </c>
      <c r="J36" s="9" t="s">
        <v>121</v>
      </c>
      <c r="K36" s="4">
        <v>17.84</v>
      </c>
      <c r="L36" s="11">
        <v>0.008968609865470878</v>
      </c>
      <c r="N36" s="14" t="s">
        <v>29</v>
      </c>
      <c r="O36" s="9">
        <v>18.88</v>
      </c>
      <c r="P36" s="9">
        <v>19.26</v>
      </c>
      <c r="Q36" s="4">
        <v>18.88</v>
      </c>
      <c r="R36" s="11">
        <f>P36/Q36-1</f>
        <v>0.02012711864406791</v>
      </c>
    </row>
    <row r="37" spans="2:18" ht="12">
      <c r="B37" s="26" t="s">
        <v>115</v>
      </c>
      <c r="C37" s="27" t="s">
        <v>75</v>
      </c>
      <c r="D37" s="28">
        <v>13893</v>
      </c>
      <c r="E37" s="28">
        <v>12350</v>
      </c>
      <c r="F37" s="29">
        <v>0.125</v>
      </c>
      <c r="H37" s="2" t="s">
        <v>29</v>
      </c>
      <c r="I37" s="9">
        <v>18.88</v>
      </c>
      <c r="J37" s="9">
        <v>19.26</v>
      </c>
      <c r="K37" s="4">
        <v>18.88</v>
      </c>
      <c r="L37" s="11">
        <f>J37/K37-1</f>
        <v>0.02012711864406791</v>
      </c>
      <c r="N37" s="14" t="s">
        <v>86</v>
      </c>
      <c r="O37" s="9">
        <v>20.11</v>
      </c>
      <c r="P37" s="9" t="s">
        <v>122</v>
      </c>
      <c r="Q37" s="9">
        <v>20.11</v>
      </c>
      <c r="R37" s="11">
        <f>(20.66/Q37)-1</f>
        <v>0.027349577324714103</v>
      </c>
    </row>
    <row r="38" spans="2:18" ht="12">
      <c r="B38" s="27" t="s">
        <v>27</v>
      </c>
      <c r="C38" s="27" t="s">
        <v>78</v>
      </c>
      <c r="D38" s="28">
        <v>3772</v>
      </c>
      <c r="E38" s="28">
        <v>3794</v>
      </c>
      <c r="F38" s="29">
        <v>-0.006</v>
      </c>
      <c r="H38" s="2" t="s">
        <v>86</v>
      </c>
      <c r="I38" s="9">
        <v>20.11</v>
      </c>
      <c r="J38" s="9" t="s">
        <v>122</v>
      </c>
      <c r="K38" s="9">
        <v>20.11</v>
      </c>
      <c r="L38" s="11">
        <f>(20.66/K38)-1</f>
        <v>0.027349577324714103</v>
      </c>
      <c r="N38" s="14" t="s">
        <v>123</v>
      </c>
      <c r="O38" s="9">
        <v>21.38</v>
      </c>
      <c r="P38" s="9" t="s">
        <v>129</v>
      </c>
      <c r="Q38" s="9">
        <v>21.38</v>
      </c>
      <c r="R38" s="11">
        <f>21.47/Q38-1</f>
        <v>0.004209541627689495</v>
      </c>
    </row>
    <row r="39" spans="2:18" ht="12">
      <c r="B39" s="27" t="s">
        <v>26</v>
      </c>
      <c r="C39" s="27" t="s">
        <v>77</v>
      </c>
      <c r="D39" s="28">
        <v>3655</v>
      </c>
      <c r="E39" s="28">
        <v>3614</v>
      </c>
      <c r="F39" s="29">
        <v>0.011</v>
      </c>
      <c r="H39" s="2"/>
      <c r="I39" s="9"/>
      <c r="J39" s="9"/>
      <c r="K39" s="9"/>
      <c r="L39" s="11"/>
      <c r="N39" s="2" t="s">
        <v>125</v>
      </c>
      <c r="O39" s="9" t="s">
        <v>140</v>
      </c>
      <c r="P39" s="9" t="s">
        <v>141</v>
      </c>
      <c r="Q39" s="4">
        <v>93.12</v>
      </c>
      <c r="R39" s="11">
        <f>102.71/93.12-1</f>
        <v>0.1029853951890034</v>
      </c>
    </row>
    <row r="40" spans="2:18" ht="12">
      <c r="B40" s="27" t="s">
        <v>25</v>
      </c>
      <c r="C40" s="27" t="s">
        <v>76</v>
      </c>
      <c r="D40" s="28">
        <v>3451</v>
      </c>
      <c r="E40" s="28">
        <v>3269</v>
      </c>
      <c r="F40" s="29">
        <v>0.056</v>
      </c>
      <c r="H40" s="2"/>
      <c r="I40" s="9"/>
      <c r="J40" s="9"/>
      <c r="K40" s="9"/>
      <c r="L40" s="11"/>
      <c r="N40" s="14" t="s">
        <v>126</v>
      </c>
      <c r="O40" s="4">
        <v>20.73</v>
      </c>
      <c r="P40" s="9" t="s">
        <v>135</v>
      </c>
      <c r="Q40" s="4">
        <v>20.73</v>
      </c>
      <c r="R40" s="11">
        <f>21.47/Q40-1</f>
        <v>0.035697057404727284</v>
      </c>
    </row>
    <row r="41" spans="2:18" ht="12">
      <c r="B41" s="27" t="s">
        <v>24</v>
      </c>
      <c r="C41" s="27" t="s">
        <v>73</v>
      </c>
      <c r="D41" s="28">
        <v>3015</v>
      </c>
      <c r="E41" s="28">
        <v>2805</v>
      </c>
      <c r="F41" s="29">
        <v>0.075</v>
      </c>
      <c r="H41" s="2"/>
      <c r="I41" s="9"/>
      <c r="J41" s="9"/>
      <c r="K41" s="9"/>
      <c r="L41" s="11"/>
      <c r="N41" s="14" t="s">
        <v>130</v>
      </c>
      <c r="O41" s="9" t="s">
        <v>132</v>
      </c>
      <c r="P41" s="9">
        <v>25.02</v>
      </c>
      <c r="Q41" s="4">
        <v>23.735</v>
      </c>
      <c r="R41" s="11">
        <f>P41/Q41-1</f>
        <v>0.05413945649884133</v>
      </c>
    </row>
    <row r="42" spans="2:18" ht="12">
      <c r="B42" s="26" t="s">
        <v>114</v>
      </c>
      <c r="C42" s="27" t="s">
        <v>66</v>
      </c>
      <c r="D42" s="28">
        <v>9521</v>
      </c>
      <c r="E42" s="28">
        <v>8960</v>
      </c>
      <c r="F42" s="29">
        <v>0.063</v>
      </c>
      <c r="H42" s="2"/>
      <c r="I42" s="9"/>
      <c r="J42" s="9"/>
      <c r="K42" s="9"/>
      <c r="L42" s="11"/>
      <c r="N42" s="14" t="s">
        <v>133</v>
      </c>
      <c r="O42" s="9">
        <v>26.63</v>
      </c>
      <c r="P42" s="9" t="s">
        <v>136</v>
      </c>
      <c r="Q42" s="4">
        <f>O42</f>
        <v>26.63</v>
      </c>
      <c r="R42" s="11">
        <f>27.58/Q42-1</f>
        <v>0.03567405182125416</v>
      </c>
    </row>
    <row r="43" spans="2:18" ht="12">
      <c r="B43" s="27" t="s">
        <v>23</v>
      </c>
      <c r="C43" s="27" t="s">
        <v>71</v>
      </c>
      <c r="D43" s="28">
        <v>2624</v>
      </c>
      <c r="E43" s="28">
        <v>2595</v>
      </c>
      <c r="F43" s="29">
        <v>0.011</v>
      </c>
      <c r="H43" s="2"/>
      <c r="I43" s="9"/>
      <c r="J43" s="9"/>
      <c r="K43" s="9"/>
      <c r="L43" s="11"/>
      <c r="N43" s="14" t="s">
        <v>137</v>
      </c>
      <c r="O43" s="9">
        <v>26.49</v>
      </c>
      <c r="P43" s="9" t="s">
        <v>139</v>
      </c>
      <c r="Q43" s="4">
        <f>O43</f>
        <v>26.49</v>
      </c>
      <c r="R43" s="11">
        <f>27.9/Q43-1</f>
        <v>0.053227633069082625</v>
      </c>
    </row>
    <row r="44" spans="2:18" ht="12">
      <c r="B44" s="27" t="s">
        <v>22</v>
      </c>
      <c r="C44" s="27" t="s">
        <v>70</v>
      </c>
      <c r="D44" s="28">
        <v>2532</v>
      </c>
      <c r="E44" s="28">
        <v>2448</v>
      </c>
      <c r="F44" s="29">
        <v>0.035</v>
      </c>
      <c r="H44" s="2"/>
      <c r="I44" s="9"/>
      <c r="J44" s="9"/>
      <c r="K44" s="9"/>
      <c r="L44" s="11"/>
      <c r="N44" s="2" t="s">
        <v>142</v>
      </c>
      <c r="O44" s="9" t="s">
        <v>145</v>
      </c>
      <c r="P44" s="30" t="s">
        <v>158</v>
      </c>
      <c r="Q44" s="17">
        <v>98.92</v>
      </c>
      <c r="R44" s="11">
        <f>108.99/Q44-1</f>
        <v>0.10179943388596846</v>
      </c>
    </row>
    <row r="45" spans="2:18" ht="12">
      <c r="B45" s="27" t="s">
        <v>21</v>
      </c>
      <c r="C45" s="27" t="s">
        <v>68</v>
      </c>
      <c r="D45" s="28">
        <v>2294</v>
      </c>
      <c r="E45" s="28">
        <v>2209</v>
      </c>
      <c r="F45" s="29">
        <v>0.039</v>
      </c>
      <c r="H45" s="2"/>
      <c r="I45" s="9"/>
      <c r="J45" s="9"/>
      <c r="K45" s="9"/>
      <c r="L45" s="11"/>
      <c r="N45" s="14" t="s">
        <v>143</v>
      </c>
      <c r="O45" s="9">
        <v>23.55</v>
      </c>
      <c r="P45" s="9">
        <v>26.66</v>
      </c>
      <c r="Q45" s="9">
        <v>23.55</v>
      </c>
      <c r="R45" s="11">
        <f>P45/Q45-1</f>
        <v>0.13205944798301483</v>
      </c>
    </row>
    <row r="46" spans="2:18" ht="12">
      <c r="B46" s="27" t="s">
        <v>20</v>
      </c>
      <c r="C46" s="27" t="s">
        <v>65</v>
      </c>
      <c r="D46" s="28">
        <v>2072</v>
      </c>
      <c r="E46" s="28">
        <v>2011</v>
      </c>
      <c r="F46" s="29">
        <v>0.03</v>
      </c>
      <c r="H46" s="2"/>
      <c r="I46" s="9"/>
      <c r="J46" s="9"/>
      <c r="K46" s="9"/>
      <c r="L46" s="11"/>
      <c r="N46" s="14" t="s">
        <v>147</v>
      </c>
      <c r="O46" s="9" t="s">
        <v>149</v>
      </c>
      <c r="P46" s="9">
        <v>26.86</v>
      </c>
      <c r="Q46" s="9">
        <v>23.88</v>
      </c>
      <c r="R46" s="11">
        <f>P46/Q46-1</f>
        <v>0.12479061976549422</v>
      </c>
    </row>
    <row r="47" spans="2:18" ht="12">
      <c r="B47" s="26" t="s">
        <v>113</v>
      </c>
      <c r="C47" s="27" t="s">
        <v>61</v>
      </c>
      <c r="D47" s="28">
        <v>7130</v>
      </c>
      <c r="E47" s="28">
        <v>6018</v>
      </c>
      <c r="F47" s="29">
        <v>0.185</v>
      </c>
      <c r="H47" s="2"/>
      <c r="I47" s="9"/>
      <c r="J47" s="9"/>
      <c r="K47" s="9"/>
      <c r="L47" s="11"/>
      <c r="N47" s="14" t="s">
        <v>150</v>
      </c>
      <c r="O47" s="9" t="s">
        <v>152</v>
      </c>
      <c r="P47" s="4">
        <v>27.75</v>
      </c>
      <c r="Q47" s="9">
        <v>23.46</v>
      </c>
      <c r="R47" s="11">
        <f>P47/Q47-1</f>
        <v>0.1828644501278771</v>
      </c>
    </row>
    <row r="48" spans="2:18" ht="12">
      <c r="B48" s="27" t="s">
        <v>19</v>
      </c>
      <c r="C48" s="27" t="s">
        <v>64</v>
      </c>
      <c r="D48" s="28">
        <v>1987</v>
      </c>
      <c r="E48" s="28">
        <v>1960</v>
      </c>
      <c r="F48" s="29">
        <v>0.014</v>
      </c>
      <c r="H48" s="2"/>
      <c r="I48" s="9"/>
      <c r="J48" s="9"/>
      <c r="K48" s="9"/>
      <c r="L48" s="11"/>
      <c r="N48" s="14" t="s">
        <v>153</v>
      </c>
      <c r="O48" s="9" t="s">
        <v>155</v>
      </c>
      <c r="P48" s="17" t="s">
        <v>157</v>
      </c>
      <c r="Q48" s="9">
        <f>(25.42+25.63)/2</f>
        <v>25.525</v>
      </c>
      <c r="R48" s="11">
        <f>27.46/Q48-1</f>
        <v>0.0758080313418219</v>
      </c>
    </row>
    <row r="49" spans="2:18" ht="12">
      <c r="B49" s="27" t="s">
        <v>18</v>
      </c>
      <c r="C49" s="27" t="s">
        <v>63</v>
      </c>
      <c r="D49" s="28">
        <v>1876</v>
      </c>
      <c r="E49" s="28">
        <v>1876</v>
      </c>
      <c r="F49" s="29">
        <v>0</v>
      </c>
      <c r="H49" s="2"/>
      <c r="I49" s="9"/>
      <c r="J49" s="9"/>
      <c r="K49" s="9"/>
      <c r="L49" s="11"/>
      <c r="N49" s="2" t="s">
        <v>159</v>
      </c>
      <c r="O49" s="9" t="s">
        <v>174</v>
      </c>
      <c r="P49" s="17">
        <v>119.45</v>
      </c>
      <c r="Q49" s="9">
        <v>109.05</v>
      </c>
      <c r="R49" s="11">
        <f aca="true" t="shared" si="2" ref="R49:R58">P49/Q49-1</f>
        <v>0.09536909674461258</v>
      </c>
    </row>
    <row r="50" spans="2:18" s="18" customFormat="1" ht="12">
      <c r="B50" s="27" t="s">
        <v>17</v>
      </c>
      <c r="C50" s="27" t="s">
        <v>62</v>
      </c>
      <c r="D50" s="28">
        <v>1749</v>
      </c>
      <c r="E50" s="28">
        <v>1638</v>
      </c>
      <c r="F50" s="29">
        <v>0.068</v>
      </c>
      <c r="H50" s="2"/>
      <c r="I50" s="15"/>
      <c r="J50" s="15"/>
      <c r="K50" s="15"/>
      <c r="L50" s="16"/>
      <c r="N50" s="14" t="s">
        <v>160</v>
      </c>
      <c r="O50" s="9" t="s">
        <v>162</v>
      </c>
      <c r="P50" s="17">
        <v>26.06</v>
      </c>
      <c r="Q50" s="9">
        <f>(24.34+24.79)/2</f>
        <v>24.564999999999998</v>
      </c>
      <c r="R50" s="11">
        <f t="shared" si="2"/>
        <v>0.06085894565438643</v>
      </c>
    </row>
    <row r="51" spans="2:18" ht="12">
      <c r="B51" s="27" t="s">
        <v>16</v>
      </c>
      <c r="C51" s="27" t="s">
        <v>60</v>
      </c>
      <c r="D51" s="28">
        <v>1517</v>
      </c>
      <c r="E51" s="28">
        <v>1367</v>
      </c>
      <c r="F51" s="29">
        <v>0.11</v>
      </c>
      <c r="H51" s="2"/>
      <c r="I51" s="9"/>
      <c r="J51" s="9"/>
      <c r="K51" s="9"/>
      <c r="L51" s="11"/>
      <c r="N51" s="14" t="s">
        <v>163</v>
      </c>
      <c r="O51" s="9" t="s">
        <v>165</v>
      </c>
      <c r="P51" s="17">
        <v>30.41</v>
      </c>
      <c r="Q51" s="9">
        <f>(27.42+27.95)/2</f>
        <v>27.685000000000002</v>
      </c>
      <c r="R51" s="11">
        <f t="shared" si="2"/>
        <v>0.09842875203178614</v>
      </c>
    </row>
    <row r="52" spans="2:18" ht="12">
      <c r="B52" s="26" t="s">
        <v>204</v>
      </c>
      <c r="C52" s="27" t="s">
        <v>53</v>
      </c>
      <c r="D52" s="28">
        <v>4853</v>
      </c>
      <c r="E52" s="28">
        <v>4525</v>
      </c>
      <c r="F52" s="29">
        <v>0.073</v>
      </c>
      <c r="H52" s="2"/>
      <c r="I52" s="9"/>
      <c r="J52" s="9"/>
      <c r="K52" s="9"/>
      <c r="L52" s="11"/>
      <c r="N52" s="14" t="s">
        <v>166</v>
      </c>
      <c r="O52" s="9" t="s">
        <v>168</v>
      </c>
      <c r="P52" s="17">
        <v>31.15</v>
      </c>
      <c r="Q52" s="9">
        <f>(29.37+29.89)/2</f>
        <v>29.630000000000003</v>
      </c>
      <c r="R52" s="11">
        <f t="shared" si="2"/>
        <v>0.05129935875801528</v>
      </c>
    </row>
    <row r="53" spans="2:18" ht="12">
      <c r="B53" s="27" t="s">
        <v>15</v>
      </c>
      <c r="C53" s="27" t="s">
        <v>59</v>
      </c>
      <c r="D53" s="28">
        <v>1349</v>
      </c>
      <c r="E53" s="28">
        <v>1325</v>
      </c>
      <c r="F53" s="29">
        <v>0.018</v>
      </c>
      <c r="H53" s="2"/>
      <c r="I53" s="9"/>
      <c r="J53" s="9"/>
      <c r="K53" s="9"/>
      <c r="L53" s="11"/>
      <c r="N53" s="14" t="s">
        <v>169</v>
      </c>
      <c r="O53" s="9" t="s">
        <v>171</v>
      </c>
      <c r="P53" s="4">
        <v>31.82</v>
      </c>
      <c r="Q53" s="9">
        <v>31.17</v>
      </c>
      <c r="R53" s="11">
        <f t="shared" si="2"/>
        <v>0.020853384664741625</v>
      </c>
    </row>
    <row r="54" spans="2:18" ht="12">
      <c r="B54" s="27" t="s">
        <v>14</v>
      </c>
      <c r="C54" s="27" t="s">
        <v>57</v>
      </c>
      <c r="D54" s="28">
        <v>1257</v>
      </c>
      <c r="E54" s="28">
        <v>1176</v>
      </c>
      <c r="F54" s="29">
        <v>0.069</v>
      </c>
      <c r="H54" s="2"/>
      <c r="I54" s="9"/>
      <c r="J54" s="9"/>
      <c r="K54" s="9"/>
      <c r="L54" s="11"/>
      <c r="N54" s="2" t="s">
        <v>172</v>
      </c>
      <c r="O54" s="9" t="s">
        <v>186</v>
      </c>
      <c r="P54" s="4">
        <v>145.55</v>
      </c>
      <c r="Q54" s="4">
        <v>127.13</v>
      </c>
      <c r="R54" s="11">
        <f t="shared" si="2"/>
        <v>0.14489105639896183</v>
      </c>
    </row>
    <row r="55" spans="2:18" ht="12">
      <c r="B55" s="27" t="s">
        <v>13</v>
      </c>
      <c r="C55" s="27" t="s">
        <v>55</v>
      </c>
      <c r="D55" s="28">
        <v>1152</v>
      </c>
      <c r="E55" s="28">
        <v>1104</v>
      </c>
      <c r="F55" s="29">
        <v>0.043</v>
      </c>
      <c r="I55" s="4"/>
      <c r="N55" s="14" t="s">
        <v>175</v>
      </c>
      <c r="O55" s="9" t="s">
        <v>177</v>
      </c>
      <c r="P55" s="1">
        <v>30.14</v>
      </c>
      <c r="Q55" s="4">
        <v>27.805</v>
      </c>
      <c r="R55" s="11">
        <f t="shared" si="2"/>
        <v>0.08397770185218478</v>
      </c>
    </row>
    <row r="56" spans="2:18" ht="12">
      <c r="B56" s="27" t="s">
        <v>12</v>
      </c>
      <c r="C56" s="27" t="s">
        <v>51</v>
      </c>
      <c r="D56" s="28">
        <v>1095</v>
      </c>
      <c r="E56" s="28">
        <v>1049</v>
      </c>
      <c r="F56" s="29">
        <v>0.044</v>
      </c>
      <c r="I56" s="4"/>
      <c r="N56" s="14" t="s">
        <v>178</v>
      </c>
      <c r="O56" s="9" t="s">
        <v>180</v>
      </c>
      <c r="P56" s="1">
        <v>33.36</v>
      </c>
      <c r="Q56" s="4">
        <v>29.9</v>
      </c>
      <c r="R56" s="11">
        <f t="shared" si="2"/>
        <v>0.1157190635451506</v>
      </c>
    </row>
    <row r="57" spans="2:18" ht="12">
      <c r="B57" s="26" t="s">
        <v>111</v>
      </c>
      <c r="C57" s="27" t="s">
        <v>41</v>
      </c>
      <c r="D57" s="28">
        <v>3640</v>
      </c>
      <c r="E57" s="28">
        <v>3128</v>
      </c>
      <c r="F57" s="29">
        <v>0.164</v>
      </c>
      <c r="I57" s="4"/>
      <c r="N57" s="14" t="s">
        <v>181</v>
      </c>
      <c r="O57" s="9" t="s">
        <v>183</v>
      </c>
      <c r="P57" s="1">
        <v>41.51</v>
      </c>
      <c r="Q57" s="4">
        <v>38.855</v>
      </c>
      <c r="R57" s="11">
        <f t="shared" si="2"/>
        <v>0.06833097413460298</v>
      </c>
    </row>
    <row r="58" spans="2:18" ht="12">
      <c r="B58" s="27" t="s">
        <v>11</v>
      </c>
      <c r="C58" s="27" t="s">
        <v>49</v>
      </c>
      <c r="D58" s="28">
        <v>1030</v>
      </c>
      <c r="E58" s="27">
        <v>982</v>
      </c>
      <c r="F58" s="29">
        <v>0.049</v>
      </c>
      <c r="I58" s="4"/>
      <c r="N58" s="14" t="s">
        <v>184</v>
      </c>
      <c r="O58" s="9">
        <v>42.12</v>
      </c>
      <c r="P58" s="1">
        <v>40.54</v>
      </c>
      <c r="Q58" s="9">
        <v>42.12</v>
      </c>
      <c r="R58" s="11">
        <f t="shared" si="2"/>
        <v>-0.03751187084520413</v>
      </c>
    </row>
    <row r="59" spans="2:18" ht="12">
      <c r="B59" s="27" t="s">
        <v>10</v>
      </c>
      <c r="C59" s="27" t="s">
        <v>47</v>
      </c>
      <c r="D59" s="27">
        <v>965</v>
      </c>
      <c r="E59" s="27">
        <v>897</v>
      </c>
      <c r="F59" s="29">
        <v>0.076</v>
      </c>
      <c r="I59" s="4"/>
      <c r="N59" s="2" t="s">
        <v>188</v>
      </c>
      <c r="O59" s="9" t="s">
        <v>194</v>
      </c>
      <c r="P59" s="1">
        <v>164.87</v>
      </c>
      <c r="Q59" s="9">
        <v>160.09</v>
      </c>
      <c r="R59" s="11">
        <v>0.03</v>
      </c>
    </row>
    <row r="60" spans="2:18" ht="12">
      <c r="B60" s="27" t="s">
        <v>9</v>
      </c>
      <c r="C60" s="27" t="s">
        <v>45</v>
      </c>
      <c r="D60" s="27">
        <v>881</v>
      </c>
      <c r="E60" s="27">
        <v>772</v>
      </c>
      <c r="F60" s="29">
        <v>0.142</v>
      </c>
      <c r="I60" s="4"/>
      <c r="N60" s="14" t="s">
        <v>190</v>
      </c>
      <c r="O60" s="9">
        <v>36.89</v>
      </c>
      <c r="P60" s="1">
        <v>40.06</v>
      </c>
      <c r="Q60" s="9">
        <v>36.89</v>
      </c>
      <c r="R60" s="11">
        <v>0.086</v>
      </c>
    </row>
    <row r="61" spans="2:17" ht="12">
      <c r="B61" s="27" t="s">
        <v>8</v>
      </c>
      <c r="C61" s="27" t="s">
        <v>43</v>
      </c>
      <c r="D61" s="27">
        <v>765</v>
      </c>
      <c r="E61" s="27">
        <v>689</v>
      </c>
      <c r="F61" s="29">
        <v>0.11</v>
      </c>
      <c r="I61" s="4"/>
      <c r="P61" s="1"/>
      <c r="Q61" s="1"/>
    </row>
    <row r="62" spans="2:15" ht="12">
      <c r="B62" s="26" t="s">
        <v>205</v>
      </c>
      <c r="C62" s="27" t="s">
        <v>31</v>
      </c>
      <c r="D62" s="28">
        <v>2604</v>
      </c>
      <c r="E62" s="28">
        <v>2530</v>
      </c>
      <c r="F62" s="29">
        <v>0.029</v>
      </c>
      <c r="I62" s="4"/>
      <c r="O62" s="4"/>
    </row>
    <row r="63" spans="2:15" ht="12">
      <c r="B63" s="27" t="s">
        <v>7</v>
      </c>
      <c r="C63" s="27" t="s">
        <v>39</v>
      </c>
      <c r="D63" s="27">
        <v>680</v>
      </c>
      <c r="E63" s="27">
        <v>648</v>
      </c>
      <c r="F63" s="29">
        <v>0.049</v>
      </c>
      <c r="I63" s="4"/>
      <c r="O63" s="4"/>
    </row>
    <row r="64" spans="2:15" ht="12">
      <c r="B64" s="27" t="s">
        <v>6</v>
      </c>
      <c r="C64" s="27" t="s">
        <v>37</v>
      </c>
      <c r="D64" s="27">
        <v>661</v>
      </c>
      <c r="E64" s="27">
        <v>648</v>
      </c>
      <c r="F64" s="29">
        <v>0.02</v>
      </c>
      <c r="I64" s="4"/>
      <c r="O64" s="4"/>
    </row>
    <row r="65" spans="2:15" ht="12">
      <c r="B65" s="27" t="s">
        <v>5</v>
      </c>
      <c r="C65" s="27" t="s">
        <v>35</v>
      </c>
      <c r="D65" s="27">
        <v>650</v>
      </c>
      <c r="E65" s="27">
        <v>633</v>
      </c>
      <c r="F65" s="29">
        <v>0.028</v>
      </c>
      <c r="I65" s="4"/>
      <c r="O65" s="4"/>
    </row>
    <row r="66" spans="2:15" ht="12">
      <c r="B66" s="27" t="s">
        <v>3</v>
      </c>
      <c r="C66" s="27" t="s">
        <v>4</v>
      </c>
      <c r="D66" s="27">
        <v>626</v>
      </c>
      <c r="E66" s="27">
        <v>585</v>
      </c>
      <c r="F66" s="29">
        <v>0.07</v>
      </c>
      <c r="I66" s="4"/>
      <c r="O66" s="4"/>
    </row>
    <row r="67" spans="3:15" ht="12">
      <c r="C67" s="22"/>
      <c r="D67" s="20"/>
      <c r="E67" s="24"/>
      <c r="F67" s="23"/>
      <c r="I67" s="4"/>
      <c r="O67" s="4"/>
    </row>
    <row r="68" spans="9:15" ht="12">
      <c r="I68" s="4"/>
      <c r="O68" s="4"/>
    </row>
    <row r="69" spans="2:15" ht="12">
      <c r="B69" s="10" t="s">
        <v>109</v>
      </c>
      <c r="I69" s="4"/>
      <c r="O69" s="4"/>
    </row>
    <row r="70" ht="12">
      <c r="B70" s="10" t="s">
        <v>117</v>
      </c>
    </row>
    <row r="71" ht="12">
      <c r="B71" s="10" t="s">
        <v>118</v>
      </c>
    </row>
    <row r="72" ht="12">
      <c r="B72" s="10" t="s">
        <v>156</v>
      </c>
    </row>
    <row r="73" ht="12">
      <c r="B73" s="10"/>
    </row>
    <row r="74" ht="12">
      <c r="B74" s="10" t="s">
        <v>192</v>
      </c>
    </row>
    <row r="75" ht="12">
      <c r="B75" s="19" t="s">
        <v>193</v>
      </c>
    </row>
    <row r="79" ht="12">
      <c r="O79" s="21"/>
    </row>
  </sheetData>
  <sheetProtection/>
  <mergeCells count="3">
    <mergeCell ref="C2:E2"/>
    <mergeCell ref="I2:K2"/>
    <mergeCell ref="O2:Q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Infosys Technologies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sandeep mahindroo</dc:creator>
  <cp:keywords/>
  <dc:description/>
  <cp:lastModifiedBy>Saravanaraj P J</cp:lastModifiedBy>
  <dcterms:created xsi:type="dcterms:W3CDTF">2007-07-18T17:52:46Z</dcterms:created>
  <dcterms:modified xsi:type="dcterms:W3CDTF">2018-04-19T06:47:39Z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SYS_DOCUMENT_TITLE">
    <vt:lpwstr/>
  </property>
  <property fmtid="{D5CDD505-2E9C-101B-9397-08002B2CF9AE}" pid="3" name="INFOSYS_DEPENDENCY_CHECK_OK_TO_DELETE">
    <vt:lpwstr>No</vt:lpwstr>
  </property>
  <property fmtid="{D5CDD505-2E9C-101B-9397-08002B2CF9AE}" pid="4" name="INFOSYS_INTERNAL_METATAG1">
    <vt:lpwstr/>
  </property>
  <property fmtid="{D5CDD505-2E9C-101B-9397-08002B2CF9AE}" pid="5" name="INFOSYS_SHORT_DESCRIPTION">
    <vt:lpwstr/>
  </property>
  <property fmtid="{D5CDD505-2E9C-101B-9397-08002B2CF9AE}" pid="6" name="PublishingExpirationDate">
    <vt:lpwstr/>
  </property>
  <property fmtid="{D5CDD505-2E9C-101B-9397-08002B2CF9AE}" pid="7" name="INFOSYS_ABSTRACT_DATA">
    <vt:lpwstr/>
  </property>
  <property fmtid="{D5CDD505-2E9C-101B-9397-08002B2CF9AE}" pid="8" name="PublishingStartDate">
    <vt:lpwstr/>
  </property>
  <property fmtid="{D5CDD505-2E9C-101B-9397-08002B2CF9AE}" pid="9" name="INFOSYS_PREFERENCES_TAG">
    <vt:lpwstr/>
  </property>
  <property fmtid="{D5CDD505-2E9C-101B-9397-08002B2CF9AE}" pid="10" name="INFOSYS_IS_ARCHIVED">
    <vt:lpwstr>0</vt:lpwstr>
  </property>
  <property fmtid="{D5CDD505-2E9C-101B-9397-08002B2CF9AE}" pid="11" name="INFOSYS_DOCUMENT_TYPE">
    <vt:lpwstr/>
  </property>
  <property fmtid="{D5CDD505-2E9C-101B-9397-08002B2CF9AE}" pid="12" name="INFOSYS_ARTICLE_TAG2">
    <vt:lpwstr/>
  </property>
  <property fmtid="{D5CDD505-2E9C-101B-9397-08002B2CF9AE}" pid="13" name="INFOSYS_ARTICLE_TAG7">
    <vt:lpwstr/>
  </property>
  <property fmtid="{D5CDD505-2E9C-101B-9397-08002B2CF9AE}" pid="14" name="INFOSYS_ARTICLE_TAG1">
    <vt:lpwstr/>
  </property>
  <property fmtid="{D5CDD505-2E9C-101B-9397-08002B2CF9AE}" pid="15" name="INFOSYS_ARTICLE_TAG6">
    <vt:lpwstr/>
  </property>
  <property fmtid="{D5CDD505-2E9C-101B-9397-08002B2CF9AE}" pid="16" name="INFOSYS_ARTICLE_TAG5">
    <vt:lpwstr/>
  </property>
  <property fmtid="{D5CDD505-2E9C-101B-9397-08002B2CF9AE}" pid="17" name="INFOSYS_ARTICLE_TAG4">
    <vt:lpwstr/>
  </property>
  <property fmtid="{D5CDD505-2E9C-101B-9397-08002B2CF9AE}" pid="18" name="INFOSYS_ARTICLE_TAG9">
    <vt:lpwstr/>
  </property>
  <property fmtid="{D5CDD505-2E9C-101B-9397-08002B2CF9AE}" pid="19" name="INFOSYS_ARTICLE_TAG10">
    <vt:lpwstr/>
  </property>
  <property fmtid="{D5CDD505-2E9C-101B-9397-08002B2CF9AE}" pid="20" name="INFOSYS_ARTICLE_MEDIA_CATEGORY">
    <vt:lpwstr/>
  </property>
  <property fmtid="{D5CDD505-2E9C-101B-9397-08002B2CF9AE}" pid="21" name="INFOSYS_ARTICLE_TAG3">
    <vt:lpwstr/>
  </property>
  <property fmtid="{D5CDD505-2E9C-101B-9397-08002B2CF9AE}" pid="22" name="INFOSYS_ARTICLE_TAG8">
    <vt:lpwstr/>
  </property>
</Properties>
</file>