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800" windowWidth="15360" windowHeight="8715" activeTab="0"/>
  </bookViews>
  <sheets>
    <sheet name="Profit and Loss Account" sheetId="1" r:id="rId1"/>
  </sheets>
  <definedNames>
    <definedName name="_xlnm.Print_Area" localSheetId="0">'Profit and Loss Account'!$A$1:$T$42</definedName>
    <definedName name="_xlnm.Print_Titles" localSheetId="0">'Profit and Loss Account'!$A:$A</definedName>
  </definedNames>
  <calcPr fullCalcOnLoad="1"/>
</workbook>
</file>

<file path=xl/sharedStrings.xml><?xml version="1.0" encoding="utf-8"?>
<sst xmlns="http://schemas.openxmlformats.org/spreadsheetml/2006/main" count="71" uniqueCount="47">
  <si>
    <t>INCOME</t>
  </si>
  <si>
    <t xml:space="preserve"> Overseas</t>
  </si>
  <si>
    <t xml:space="preserve"> Domestic</t>
  </si>
  <si>
    <t>Sale of imported software packages</t>
  </si>
  <si>
    <t>Other income</t>
  </si>
  <si>
    <t>EXPENDITURE</t>
  </si>
  <si>
    <t>Cost of imported software packages sold</t>
  </si>
  <si>
    <t>Software development expenses</t>
  </si>
  <si>
    <t>Administration and other expenses</t>
  </si>
  <si>
    <t>Loss on sale/Provision for investments</t>
  </si>
  <si>
    <t>Operating profit (PBIDT)</t>
  </si>
  <si>
    <t>Interest</t>
  </si>
  <si>
    <t>Depreciation</t>
  </si>
  <si>
    <t>Profit before tax</t>
  </si>
  <si>
    <t>Profit after tax from ordinary activities</t>
  </si>
  <si>
    <t>Extraordinary income</t>
  </si>
  <si>
    <t>Net profit</t>
  </si>
  <si>
    <t>June 30,1997</t>
  </si>
  <si>
    <t>June 30,1996</t>
  </si>
  <si>
    <t>Sept 30,1997</t>
  </si>
  <si>
    <t>Dec 31,1996</t>
  </si>
  <si>
    <t>Dec 31,1997</t>
  </si>
  <si>
    <t>Jun 30,1998</t>
  </si>
  <si>
    <t>Provision for investment in subsidiary</t>
  </si>
  <si>
    <t>Sep 30,1998</t>
  </si>
  <si>
    <t>Provision for contingencies</t>
  </si>
  <si>
    <t>Provision for tax - earlier period</t>
  </si>
  <si>
    <t xml:space="preserve">                           - current period</t>
  </si>
  <si>
    <t>Jun 30,1999</t>
  </si>
  <si>
    <t>Mar 31,1997</t>
  </si>
  <si>
    <t>Mar 31,1998</t>
  </si>
  <si>
    <t>Mar 31,1999</t>
  </si>
  <si>
    <t>Infosys Technologies Limited</t>
  </si>
  <si>
    <t>Three months ended</t>
  </si>
  <si>
    <t>Year ended</t>
  </si>
  <si>
    <t>Sep 30,1996</t>
  </si>
  <si>
    <t>Software development services and products</t>
  </si>
  <si>
    <t>Dec 31,1998</t>
  </si>
  <si>
    <t>Profit and Loss Account (Amount in Rupees)</t>
  </si>
  <si>
    <t>Provision for e-inventing the company</t>
  </si>
  <si>
    <t>Sep 30,1999</t>
  </si>
  <si>
    <t>85,93,06,572</t>
  </si>
  <si>
    <t>65,70,82,803</t>
  </si>
  <si>
    <t>Dec 31,1999</t>
  </si>
  <si>
    <t>Mar 31,2000</t>
  </si>
  <si>
    <t>June 30, 2000</t>
  </si>
  <si>
    <t>Sep 30,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</si>
</sst>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=10000000]##&quot;,&quot;##&quot;,&quot;##&quot;,&quot;##0;[&gt;=100000]##&quot;,&quot;##&quot;,&quot;##0;##&quot;,&quot;##0"/>
    <numFmt numFmtId="165" formatCode="mmmm\ d\,\ yyyy"/>
    <numFmt numFmtId="166" formatCode="0_);\(0\)"/>
  </numFmts>
  <fonts count="1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8"/>
      <name val="Arial Narrow"/>
      <family val="2"/>
    </font>
    <font>
      <sz val="10"/>
      <color indexed="21"/>
      <name val="Arial Narrow"/>
      <family val="2"/>
    </font>
    <font>
      <sz val="10"/>
      <color indexed="8"/>
      <name val="Arial Narrow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b/>
      <sz val="14"/>
      <color indexed="56"/>
      <name val="Arial Narrow"/>
      <family val="2"/>
    </font>
    <font>
      <b/>
      <sz val="10"/>
      <color indexed="22"/>
      <name val="Arial Narrow"/>
      <family val="2"/>
    </font>
    <font>
      <sz val="10"/>
      <color indexed="22"/>
      <name val="Arial Narrow"/>
      <family val="2"/>
    </font>
    <font>
      <sz val="10"/>
      <color indexed="6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4" fontId="4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164" fontId="6" fillId="3" borderId="0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/>
    </xf>
    <xf numFmtId="43" fontId="7" fillId="3" borderId="0" xfId="15" applyFont="1" applyFill="1" applyAlignment="1">
      <alignment/>
    </xf>
    <xf numFmtId="164" fontId="6" fillId="3" borderId="2" xfId="0" applyNumberFormat="1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164" fontId="6" fillId="3" borderId="0" xfId="0" applyNumberFormat="1" applyFont="1" applyFill="1" applyAlignment="1">
      <alignment/>
    </xf>
    <xf numFmtId="43" fontId="7" fillId="3" borderId="1" xfId="15" applyFont="1" applyFill="1" applyBorder="1" applyAlignment="1">
      <alignment/>
    </xf>
    <xf numFmtId="164" fontId="6" fillId="3" borderId="0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164" fontId="9" fillId="2" borderId="0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/>
    </xf>
    <xf numFmtId="164" fontId="9" fillId="2" borderId="2" xfId="0" applyNumberFormat="1" applyFont="1" applyFill="1" applyBorder="1" applyAlignment="1">
      <alignment/>
    </xf>
    <xf numFmtId="43" fontId="10" fillId="2" borderId="0" xfId="15" applyFont="1" applyFill="1" applyAlignment="1">
      <alignment/>
    </xf>
    <xf numFmtId="164" fontId="9" fillId="2" borderId="3" xfId="0" applyNumberFormat="1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10" fillId="2" borderId="1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43" fontId="10" fillId="2" borderId="1" xfId="15" applyFont="1" applyFill="1" applyBorder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164" fontId="7" fillId="3" borderId="4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7" fontId="6" fillId="3" borderId="1" xfId="0" applyNumberFormat="1" applyFont="1" applyFill="1" applyBorder="1" applyAlignment="1">
      <alignment horizontal="center"/>
    </xf>
    <xf numFmtId="166" fontId="6" fillId="3" borderId="0" xfId="15" applyNumberFormat="1" applyFont="1" applyFill="1" applyAlignment="1">
      <alignment horizontal="right"/>
    </xf>
    <xf numFmtId="41" fontId="6" fillId="3" borderId="0" xfId="15" applyNumberFormat="1" applyFont="1" applyFill="1" applyBorder="1" applyAlignment="1">
      <alignment horizontal="right"/>
    </xf>
    <xf numFmtId="164" fontId="11" fillId="2" borderId="0" xfId="0" applyNumberFormat="1" applyFont="1" applyFill="1" applyAlignment="1">
      <alignment/>
    </xf>
    <xf numFmtId="164" fontId="6" fillId="3" borderId="5" xfId="0" applyNumberFormat="1" applyFont="1" applyFill="1" applyBorder="1" applyAlignment="1">
      <alignment/>
    </xf>
    <xf numFmtId="164" fontId="6" fillId="3" borderId="1" xfId="0" applyNumberFormat="1" applyFont="1" applyFill="1" applyBorder="1" applyAlignment="1" quotePrefix="1">
      <alignment horizontal="center"/>
    </xf>
    <xf numFmtId="43" fontId="7" fillId="2" borderId="0" xfId="15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8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33" sqref="V33"/>
    </sheetView>
  </sheetViews>
  <sheetFormatPr defaultColWidth="9.140625" defaultRowHeight="12.75"/>
  <cols>
    <col min="1" max="1" width="34.7109375" style="5" bestFit="1" customWidth="1"/>
    <col min="2" max="5" width="16.421875" style="2" bestFit="1" customWidth="1"/>
    <col min="6" max="6" width="10.8515625" style="2" bestFit="1" customWidth="1"/>
    <col min="7" max="10" width="16.421875" style="2" bestFit="1" customWidth="1"/>
    <col min="11" max="11" width="10.8515625" style="2" bestFit="1" customWidth="1"/>
    <col min="12" max="15" width="16.421875" style="2" bestFit="1" customWidth="1"/>
    <col min="16" max="16" width="10.8515625" style="2" bestFit="1" customWidth="1"/>
    <col min="17" max="17" width="16.421875" style="2" bestFit="1" customWidth="1"/>
    <col min="18" max="19" width="16.421875" style="2" customWidth="1"/>
    <col min="20" max="20" width="17.8515625" style="1" customWidth="1"/>
    <col min="21" max="21" width="14.421875" style="1" customWidth="1"/>
    <col min="22" max="23" width="20.00390625" style="1" bestFit="1" customWidth="1"/>
    <col min="24" max="16384" width="9.140625" style="1" customWidth="1"/>
  </cols>
  <sheetData>
    <row r="1" spans="1:23" ht="12.75">
      <c r="A1" s="19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7"/>
      <c r="U1" s="37"/>
      <c r="V1" s="37"/>
      <c r="W1" s="37"/>
    </row>
    <row r="2" spans="1:23" ht="18">
      <c r="A2" s="20" t="s">
        <v>32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7"/>
      <c r="U2" s="37"/>
      <c r="V2" s="37"/>
      <c r="W2" s="37"/>
    </row>
    <row r="3" spans="1:23" ht="12.75">
      <c r="A3" s="19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37"/>
      <c r="U3" s="37"/>
      <c r="V3" s="37"/>
      <c r="W3" s="37"/>
    </row>
    <row r="4" spans="1:23" ht="12.75">
      <c r="A4" s="21" t="s">
        <v>38</v>
      </c>
      <c r="B4" s="6"/>
      <c r="C4" s="6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7"/>
      <c r="U4" s="37"/>
      <c r="V4" s="37"/>
      <c r="W4" s="37"/>
    </row>
    <row r="5" spans="1:23" ht="12.75">
      <c r="A5" s="1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7"/>
      <c r="U5" s="37"/>
      <c r="V5" s="37"/>
      <c r="W5" s="37"/>
    </row>
    <row r="6" spans="1:23" s="4" customFormat="1" ht="12.75">
      <c r="A6" s="22"/>
      <c r="B6" s="9" t="s">
        <v>33</v>
      </c>
      <c r="C6" s="9" t="s">
        <v>33</v>
      </c>
      <c r="D6" s="9" t="s">
        <v>33</v>
      </c>
      <c r="E6" s="9" t="s">
        <v>33</v>
      </c>
      <c r="F6" s="27" t="s">
        <v>34</v>
      </c>
      <c r="G6" s="9" t="s">
        <v>33</v>
      </c>
      <c r="H6" s="9" t="s">
        <v>33</v>
      </c>
      <c r="I6" s="9" t="s">
        <v>33</v>
      </c>
      <c r="J6" s="9" t="s">
        <v>33</v>
      </c>
      <c r="K6" s="27" t="s">
        <v>34</v>
      </c>
      <c r="L6" s="9" t="s">
        <v>33</v>
      </c>
      <c r="M6" s="9" t="s">
        <v>33</v>
      </c>
      <c r="N6" s="9" t="s">
        <v>33</v>
      </c>
      <c r="O6" s="9" t="s">
        <v>33</v>
      </c>
      <c r="P6" s="27" t="s">
        <v>34</v>
      </c>
      <c r="Q6" s="9" t="s">
        <v>33</v>
      </c>
      <c r="R6" s="9" t="s">
        <v>33</v>
      </c>
      <c r="S6" s="9" t="s">
        <v>33</v>
      </c>
      <c r="T6" s="9" t="s">
        <v>33</v>
      </c>
      <c r="U6" s="27" t="s">
        <v>34</v>
      </c>
      <c r="V6" s="9" t="s">
        <v>33</v>
      </c>
      <c r="W6" s="9" t="s">
        <v>33</v>
      </c>
    </row>
    <row r="7" spans="1:23" s="4" customFormat="1" ht="13.5" thickBot="1">
      <c r="A7" s="22"/>
      <c r="B7" s="10" t="s">
        <v>18</v>
      </c>
      <c r="C7" s="10" t="s">
        <v>35</v>
      </c>
      <c r="D7" s="10" t="s">
        <v>20</v>
      </c>
      <c r="E7" s="10" t="s">
        <v>29</v>
      </c>
      <c r="F7" s="28" t="s">
        <v>29</v>
      </c>
      <c r="G7" s="10" t="s">
        <v>17</v>
      </c>
      <c r="H7" s="10" t="s">
        <v>19</v>
      </c>
      <c r="I7" s="10" t="s">
        <v>21</v>
      </c>
      <c r="J7" s="10" t="s">
        <v>30</v>
      </c>
      <c r="K7" s="28" t="s">
        <v>30</v>
      </c>
      <c r="L7" s="10" t="s">
        <v>22</v>
      </c>
      <c r="M7" s="10" t="s">
        <v>24</v>
      </c>
      <c r="N7" s="10" t="s">
        <v>37</v>
      </c>
      <c r="O7" s="10" t="s">
        <v>31</v>
      </c>
      <c r="P7" s="28" t="s">
        <v>31</v>
      </c>
      <c r="Q7" s="10" t="s">
        <v>28</v>
      </c>
      <c r="R7" s="42" t="s">
        <v>40</v>
      </c>
      <c r="S7" s="42" t="s">
        <v>43</v>
      </c>
      <c r="T7" s="42" t="s">
        <v>44</v>
      </c>
      <c r="U7" s="28" t="s">
        <v>44</v>
      </c>
      <c r="V7" s="47" t="s">
        <v>45</v>
      </c>
      <c r="W7" s="47" t="s">
        <v>46</v>
      </c>
    </row>
    <row r="8" spans="1:23" ht="12.75">
      <c r="A8" s="23"/>
      <c r="B8" s="11"/>
      <c r="C8" s="11"/>
      <c r="D8" s="11"/>
      <c r="E8" s="11"/>
      <c r="F8" s="29"/>
      <c r="G8" s="11"/>
      <c r="H8" s="11"/>
      <c r="I8" s="11"/>
      <c r="J8" s="11"/>
      <c r="K8" s="29"/>
      <c r="L8" s="11"/>
      <c r="M8" s="11"/>
      <c r="N8" s="11"/>
      <c r="O8" s="11"/>
      <c r="P8" s="29"/>
      <c r="Q8" s="11"/>
      <c r="R8" s="11"/>
      <c r="S8" s="11"/>
      <c r="T8" s="11"/>
      <c r="U8" s="29"/>
      <c r="V8" s="19"/>
      <c r="W8" s="19"/>
    </row>
    <row r="9" spans="1:23" ht="12.75">
      <c r="A9" s="24" t="s">
        <v>0</v>
      </c>
      <c r="B9" s="11"/>
      <c r="C9" s="11"/>
      <c r="D9" s="11"/>
      <c r="E9" s="11"/>
      <c r="F9" s="29"/>
      <c r="G9" s="11"/>
      <c r="H9" s="11"/>
      <c r="I9" s="11"/>
      <c r="J9" s="11"/>
      <c r="K9" s="29"/>
      <c r="L9" s="11"/>
      <c r="M9" s="11"/>
      <c r="N9" s="11"/>
      <c r="O9" s="11"/>
      <c r="P9" s="29"/>
      <c r="Q9" s="11"/>
      <c r="R9" s="11"/>
      <c r="S9" s="11"/>
      <c r="T9" s="11"/>
      <c r="U9" s="29"/>
      <c r="V9" s="11"/>
      <c r="W9" s="11"/>
    </row>
    <row r="10" spans="1:23" ht="12.75">
      <c r="A10" s="23"/>
      <c r="B10" s="11"/>
      <c r="C10" s="11"/>
      <c r="D10" s="11"/>
      <c r="E10" s="11"/>
      <c r="F10" s="29"/>
      <c r="G10" s="11"/>
      <c r="H10" s="11"/>
      <c r="I10" s="11"/>
      <c r="J10" s="11"/>
      <c r="K10" s="29"/>
      <c r="L10" s="11"/>
      <c r="M10" s="11"/>
      <c r="N10" s="11"/>
      <c r="O10" s="11"/>
      <c r="P10" s="29"/>
      <c r="Q10" s="11"/>
      <c r="R10" s="11"/>
      <c r="S10" s="11"/>
      <c r="T10" s="11"/>
      <c r="U10" s="29"/>
      <c r="V10" s="11"/>
      <c r="W10" s="11"/>
    </row>
    <row r="11" spans="1:23" ht="12.75">
      <c r="A11" s="23" t="s">
        <v>36</v>
      </c>
      <c r="B11" s="11"/>
      <c r="C11" s="11"/>
      <c r="D11" s="11"/>
      <c r="E11" s="11"/>
      <c r="F11" s="29"/>
      <c r="G11" s="11"/>
      <c r="H11" s="11"/>
      <c r="I11" s="11"/>
      <c r="J11" s="11"/>
      <c r="K11" s="29"/>
      <c r="L11" s="11"/>
      <c r="M11" s="11"/>
      <c r="N11" s="11"/>
      <c r="O11" s="11"/>
      <c r="P11" s="29"/>
      <c r="Q11" s="11"/>
      <c r="R11" s="11"/>
      <c r="S11" s="11"/>
      <c r="T11" s="11"/>
      <c r="U11" s="29"/>
      <c r="V11" s="11"/>
      <c r="W11" s="11"/>
    </row>
    <row r="12" spans="1:23" ht="12.75">
      <c r="A12" s="23" t="s">
        <v>1</v>
      </c>
      <c r="B12" s="11">
        <v>234719632</v>
      </c>
      <c r="C12" s="11">
        <v>280893128</v>
      </c>
      <c r="D12" s="11">
        <f>341410982</f>
        <v>341410982</v>
      </c>
      <c r="E12" s="11">
        <f>F12-B12-C12-D12</f>
        <v>395794917</v>
      </c>
      <c r="F12" s="29">
        <f>1252818659</f>
        <v>1252818659</v>
      </c>
      <c r="G12" s="11">
        <v>437850061</v>
      </c>
      <c r="H12" s="11">
        <v>591440238</v>
      </c>
      <c r="I12" s="11">
        <f>710532993</f>
        <v>710532993</v>
      </c>
      <c r="J12" s="11">
        <f>K12-G12-H12-I12</f>
        <v>769552151</v>
      </c>
      <c r="K12" s="29">
        <v>2509375443</v>
      </c>
      <c r="L12" s="11">
        <v>963787986</v>
      </c>
      <c r="M12" s="11">
        <v>1180983329</v>
      </c>
      <c r="N12" s="11">
        <v>1378271833</v>
      </c>
      <c r="O12" s="11">
        <f>P12-L12-M12-N12</f>
        <v>1479497270</v>
      </c>
      <c r="P12" s="29">
        <f>5002540418</f>
        <v>5002540418</v>
      </c>
      <c r="Q12" s="11">
        <f>1686211001</f>
        <v>1686211001</v>
      </c>
      <c r="R12" s="11">
        <v>2050722424</v>
      </c>
      <c r="S12" s="11">
        <v>2244092531</v>
      </c>
      <c r="T12" s="11">
        <v>2715954975</v>
      </c>
      <c r="U12" s="29">
        <f>T12+S12+R12+Q12</f>
        <v>8696980931</v>
      </c>
      <c r="V12" s="11">
        <f>3510578423</f>
        <v>3510578423</v>
      </c>
      <c r="W12" s="11">
        <v>4412585913</v>
      </c>
    </row>
    <row r="13" spans="1:23" ht="12.75">
      <c r="A13" s="23" t="s">
        <v>2</v>
      </c>
      <c r="B13" s="11">
        <v>15143388</v>
      </c>
      <c r="C13" s="11">
        <v>57356282</v>
      </c>
      <c r="D13" s="11">
        <v>22604449</v>
      </c>
      <c r="E13" s="11">
        <f>F13-B13-C13-D13</f>
        <v>38269916</v>
      </c>
      <c r="F13" s="29">
        <v>133374035</v>
      </c>
      <c r="G13" s="11">
        <v>15357630</v>
      </c>
      <c r="H13" s="11">
        <v>14942590</v>
      </c>
      <c r="I13" s="11">
        <v>19731750</v>
      </c>
      <c r="J13" s="11">
        <f>K13-G13-H13-I13</f>
        <v>17001235</v>
      </c>
      <c r="K13" s="29">
        <v>67033205</v>
      </c>
      <c r="L13" s="11">
        <v>11442086</v>
      </c>
      <c r="M13" s="11">
        <v>19005058</v>
      </c>
      <c r="N13" s="11">
        <v>16176460</v>
      </c>
      <c r="O13" s="11">
        <f>P13-L13-M13-N13</f>
        <v>39747646</v>
      </c>
      <c r="P13" s="29">
        <f>86371250</f>
        <v>86371250</v>
      </c>
      <c r="Q13" s="11">
        <v>16495994</v>
      </c>
      <c r="R13" s="11">
        <v>32264605</v>
      </c>
      <c r="S13" s="11">
        <v>20037227</v>
      </c>
      <c r="T13" s="11">
        <v>57458216</v>
      </c>
      <c r="U13" s="29">
        <f>T13+S13+R13+Q13</f>
        <v>126256042</v>
      </c>
      <c r="V13" s="11">
        <v>44721726</v>
      </c>
      <c r="W13" s="11">
        <v>48371864</v>
      </c>
    </row>
    <row r="14" spans="1:23" ht="12.75">
      <c r="A14" s="23" t="s">
        <v>3</v>
      </c>
      <c r="B14" s="11">
        <v>1389168</v>
      </c>
      <c r="C14" s="11">
        <v>1614998</v>
      </c>
      <c r="D14" s="11">
        <v>1706037</v>
      </c>
      <c r="E14" s="11">
        <f>F14-B14-C14-D14</f>
        <v>1243737</v>
      </c>
      <c r="F14" s="29">
        <v>5953940</v>
      </c>
      <c r="G14" s="11">
        <v>164840</v>
      </c>
      <c r="H14" s="12">
        <v>0</v>
      </c>
      <c r="I14" s="11">
        <v>0</v>
      </c>
      <c r="J14" s="12">
        <f>K14-G14-H14-I14</f>
        <v>0</v>
      </c>
      <c r="K14" s="29">
        <v>164840</v>
      </c>
      <c r="L14" s="12">
        <v>0</v>
      </c>
      <c r="M14" s="12">
        <v>0</v>
      </c>
      <c r="N14" s="12">
        <v>0</v>
      </c>
      <c r="O14" s="12">
        <f>P14-L14-M14-N14</f>
        <v>0</v>
      </c>
      <c r="P14" s="31">
        <f>0</f>
        <v>0</v>
      </c>
      <c r="Q14" s="12">
        <v>0</v>
      </c>
      <c r="R14" s="12">
        <v>0</v>
      </c>
      <c r="S14" s="12">
        <v>0</v>
      </c>
      <c r="T14" s="12">
        <v>0</v>
      </c>
      <c r="U14" s="31">
        <f>0</f>
        <v>0</v>
      </c>
      <c r="V14" s="12">
        <v>0</v>
      </c>
      <c r="W14" s="12">
        <v>0</v>
      </c>
    </row>
    <row r="15" spans="1:23" ht="12.75">
      <c r="A15" s="23" t="s">
        <v>4</v>
      </c>
      <c r="B15" s="11">
        <v>13008921</v>
      </c>
      <c r="C15" s="11">
        <v>13480616</v>
      </c>
      <c r="D15" s="11">
        <v>15194191</v>
      </c>
      <c r="E15" s="11">
        <f>F15-B15-C15-D15</f>
        <v>4246425</v>
      </c>
      <c r="F15" s="29">
        <v>45930153</v>
      </c>
      <c r="G15" s="11">
        <v>4739410</v>
      </c>
      <c r="H15" s="11">
        <v>12449512</v>
      </c>
      <c r="I15" s="11">
        <v>3310278</v>
      </c>
      <c r="J15" s="11">
        <f>K15-G15-H15-I15</f>
        <v>6584594</v>
      </c>
      <c r="K15" s="29">
        <v>27083794</v>
      </c>
      <c r="L15" s="11">
        <v>9025948</v>
      </c>
      <c r="M15" s="11">
        <v>4371375</v>
      </c>
      <c r="N15" s="11">
        <f>7225046</f>
        <v>7225046</v>
      </c>
      <c r="O15" s="11">
        <f>P15-L15-M15-N15</f>
        <v>17849464</v>
      </c>
      <c r="P15" s="29">
        <f>38471833</f>
        <v>38471833</v>
      </c>
      <c r="Q15" s="11">
        <v>137913245</v>
      </c>
      <c r="R15" s="11">
        <v>95818435</v>
      </c>
      <c r="S15" s="11">
        <f>71100819</f>
        <v>71100819</v>
      </c>
      <c r="T15" s="11">
        <v>86578596</v>
      </c>
      <c r="U15" s="29">
        <f>T15+S15+R15+Q15</f>
        <v>391411095</v>
      </c>
      <c r="V15" s="11">
        <v>151107532</v>
      </c>
      <c r="W15" s="11">
        <f>195787617-W14</f>
        <v>195787617</v>
      </c>
    </row>
    <row r="16" spans="1:23" ht="13.5" thickBot="1">
      <c r="A16" s="23"/>
      <c r="B16" s="11"/>
      <c r="C16" s="11"/>
      <c r="D16" s="11"/>
      <c r="E16" s="11"/>
      <c r="F16" s="29"/>
      <c r="G16" s="11"/>
      <c r="H16" s="11"/>
      <c r="I16" s="11"/>
      <c r="J16" s="11"/>
      <c r="K16" s="29"/>
      <c r="L16" s="11"/>
      <c r="M16" s="11"/>
      <c r="N16" s="11"/>
      <c r="O16" s="11"/>
      <c r="P16" s="29"/>
      <c r="Q16" s="11"/>
      <c r="R16" s="18"/>
      <c r="S16" s="11"/>
      <c r="T16" s="11"/>
      <c r="U16" s="29"/>
      <c r="V16" s="11"/>
      <c r="W16" s="11"/>
    </row>
    <row r="17" spans="1:23" ht="13.5" thickBot="1">
      <c r="A17" s="25"/>
      <c r="B17" s="13">
        <f aca="true" t="shared" si="0" ref="B17:Q17">SUM(B12:B16)</f>
        <v>264261109</v>
      </c>
      <c r="C17" s="13">
        <f t="shared" si="0"/>
        <v>353345024</v>
      </c>
      <c r="D17" s="13">
        <f t="shared" si="0"/>
        <v>380915659</v>
      </c>
      <c r="E17" s="13">
        <f t="shared" si="0"/>
        <v>439554995</v>
      </c>
      <c r="F17" s="30">
        <f t="shared" si="0"/>
        <v>1438076787</v>
      </c>
      <c r="G17" s="13">
        <f t="shared" si="0"/>
        <v>458111941</v>
      </c>
      <c r="H17" s="13">
        <f t="shared" si="0"/>
        <v>618832340</v>
      </c>
      <c r="I17" s="13">
        <f t="shared" si="0"/>
        <v>733575021</v>
      </c>
      <c r="J17" s="13">
        <f t="shared" si="0"/>
        <v>793137980</v>
      </c>
      <c r="K17" s="30">
        <f t="shared" si="0"/>
        <v>2603657282</v>
      </c>
      <c r="L17" s="13">
        <f t="shared" si="0"/>
        <v>984256020</v>
      </c>
      <c r="M17" s="13">
        <f t="shared" si="0"/>
        <v>1204359762</v>
      </c>
      <c r="N17" s="13">
        <f t="shared" si="0"/>
        <v>1401673339</v>
      </c>
      <c r="O17" s="13">
        <f t="shared" si="0"/>
        <v>1537094380</v>
      </c>
      <c r="P17" s="30">
        <f t="shared" si="0"/>
        <v>5127383501</v>
      </c>
      <c r="Q17" s="13">
        <f t="shared" si="0"/>
        <v>1840620240</v>
      </c>
      <c r="R17" s="41">
        <v>2178805464</v>
      </c>
      <c r="S17" s="13">
        <f>SUM(S12:S16)</f>
        <v>2335230577</v>
      </c>
      <c r="T17" s="13">
        <f>SUM(T12:T16)</f>
        <v>2859991787</v>
      </c>
      <c r="U17" s="29">
        <f>T17+S17+R17+Q17</f>
        <v>9214648068</v>
      </c>
      <c r="V17" s="13">
        <f>SUM(V12:V16)</f>
        <v>3706407681</v>
      </c>
      <c r="W17" s="13">
        <f>SUM(W12:W16)</f>
        <v>4656745394</v>
      </c>
    </row>
    <row r="18" spans="1:23" ht="12.75">
      <c r="A18" s="23"/>
      <c r="B18" s="11"/>
      <c r="C18" s="11"/>
      <c r="D18" s="11"/>
      <c r="E18" s="11"/>
      <c r="F18" s="29"/>
      <c r="G18" s="11"/>
      <c r="H18" s="11"/>
      <c r="I18" s="11"/>
      <c r="J18" s="11"/>
      <c r="K18" s="29"/>
      <c r="L18" s="11"/>
      <c r="M18" s="11"/>
      <c r="N18" s="11"/>
      <c r="O18" s="11"/>
      <c r="P18" s="29"/>
      <c r="Q18" s="11"/>
      <c r="R18" s="11"/>
      <c r="S18" s="11"/>
      <c r="T18" s="11"/>
      <c r="U18" s="29"/>
      <c r="V18" s="11"/>
      <c r="W18" s="11"/>
    </row>
    <row r="19" spans="1:23" ht="12.75">
      <c r="A19" s="24" t="s">
        <v>5</v>
      </c>
      <c r="B19" s="11"/>
      <c r="C19" s="11"/>
      <c r="D19" s="11"/>
      <c r="E19" s="11"/>
      <c r="F19" s="29"/>
      <c r="G19" s="11"/>
      <c r="H19" s="11"/>
      <c r="I19" s="11"/>
      <c r="J19" s="11"/>
      <c r="K19" s="29"/>
      <c r="L19" s="11"/>
      <c r="M19" s="11"/>
      <c r="N19" s="11"/>
      <c r="O19" s="11"/>
      <c r="P19" s="29"/>
      <c r="Q19" s="11"/>
      <c r="R19" s="11"/>
      <c r="S19" s="11"/>
      <c r="T19" s="11"/>
      <c r="U19" s="29"/>
      <c r="V19" s="11"/>
      <c r="W19" s="11"/>
    </row>
    <row r="20" spans="1:23" ht="12.75">
      <c r="A20" s="23"/>
      <c r="B20" s="11"/>
      <c r="C20" s="11"/>
      <c r="D20" s="11"/>
      <c r="E20" s="11"/>
      <c r="F20" s="29"/>
      <c r="G20" s="11"/>
      <c r="H20" s="11"/>
      <c r="I20" s="11"/>
      <c r="J20" s="11"/>
      <c r="K20" s="29"/>
      <c r="L20" s="11"/>
      <c r="M20" s="11"/>
      <c r="N20" s="11"/>
      <c r="O20" s="11"/>
      <c r="P20" s="29"/>
      <c r="Q20" s="11"/>
      <c r="R20" s="11"/>
      <c r="S20" s="11"/>
      <c r="T20" s="11"/>
      <c r="U20" s="29"/>
      <c r="V20" s="11"/>
      <c r="W20" s="11"/>
    </row>
    <row r="21" spans="1:23" ht="12.75">
      <c r="A21" s="23" t="s">
        <v>6</v>
      </c>
      <c r="B21" s="11">
        <v>775824</v>
      </c>
      <c r="C21" s="11">
        <v>920654</v>
      </c>
      <c r="D21" s="11">
        <v>999006</v>
      </c>
      <c r="E21" s="11">
        <f>F21-B21-C21-D21</f>
        <v>1019500</v>
      </c>
      <c r="F21" s="29">
        <v>3714984</v>
      </c>
      <c r="G21" s="11">
        <v>130429</v>
      </c>
      <c r="H21" s="12">
        <v>0</v>
      </c>
      <c r="I21" s="12">
        <v>0</v>
      </c>
      <c r="J21" s="12">
        <f aca="true" t="shared" si="1" ref="J21:J26">K21-G21-H21-I21</f>
        <v>0</v>
      </c>
      <c r="K21" s="29">
        <v>130429</v>
      </c>
      <c r="L21" s="12">
        <v>0</v>
      </c>
      <c r="M21" s="12">
        <v>0</v>
      </c>
      <c r="N21" s="12">
        <v>0</v>
      </c>
      <c r="O21" s="12">
        <v>0</v>
      </c>
      <c r="P21" s="31">
        <v>0</v>
      </c>
      <c r="Q21" s="12">
        <v>0</v>
      </c>
      <c r="R21" s="12">
        <v>0</v>
      </c>
      <c r="S21" s="12">
        <v>0</v>
      </c>
      <c r="T21" s="12">
        <v>0</v>
      </c>
      <c r="U21" s="31">
        <v>0</v>
      </c>
      <c r="V21" s="12">
        <v>0</v>
      </c>
      <c r="W21" s="12">
        <v>0</v>
      </c>
    </row>
    <row r="22" spans="1:23" ht="12.75">
      <c r="A22" s="23" t="s">
        <v>7</v>
      </c>
      <c r="B22" s="11">
        <v>162702227</v>
      </c>
      <c r="C22" s="11">
        <v>183642132</v>
      </c>
      <c r="D22" s="11">
        <v>202209367</v>
      </c>
      <c r="E22" s="11">
        <f>F22-B22-C22-D22</f>
        <v>215003672</v>
      </c>
      <c r="F22" s="29">
        <v>763557398</v>
      </c>
      <c r="G22" s="11">
        <v>267593099</v>
      </c>
      <c r="H22" s="11">
        <v>338257888</v>
      </c>
      <c r="I22" s="11">
        <v>389240039</v>
      </c>
      <c r="J22" s="11">
        <f t="shared" si="1"/>
        <v>416926591</v>
      </c>
      <c r="K22" s="29">
        <v>1412017617</v>
      </c>
      <c r="L22" s="11">
        <f>558256290</f>
        <v>558256290</v>
      </c>
      <c r="M22" s="11">
        <f>659235809</f>
        <v>659235809</v>
      </c>
      <c r="N22" s="11">
        <f>664678959</f>
        <v>664678959</v>
      </c>
      <c r="O22" s="11">
        <f>P22-L22-M22-N22</f>
        <v>733002994</v>
      </c>
      <c r="P22" s="29">
        <v>2615174052</v>
      </c>
      <c r="Q22" s="11">
        <f>891881292</f>
        <v>891881292</v>
      </c>
      <c r="R22" s="11">
        <v>1130767428</v>
      </c>
      <c r="S22" s="11">
        <v>1177846621</v>
      </c>
      <c r="T22" s="11">
        <v>1462189237</v>
      </c>
      <c r="U22" s="29">
        <f>T22+S22+R22+Q22</f>
        <v>4662684578</v>
      </c>
      <c r="V22" s="11">
        <v>1893905266</v>
      </c>
      <c r="W22" s="11">
        <v>2264495150</v>
      </c>
    </row>
    <row r="23" spans="1:23" ht="12.75">
      <c r="A23" s="23" t="s">
        <v>8</v>
      </c>
      <c r="B23" s="11">
        <v>23797252</v>
      </c>
      <c r="C23" s="11">
        <v>28108014</v>
      </c>
      <c r="D23" s="11">
        <v>47914594</v>
      </c>
      <c r="E23" s="11">
        <f>F23-B23-C23-D23</f>
        <v>57213975</v>
      </c>
      <c r="F23" s="29">
        <v>157033835</v>
      </c>
      <c r="G23" s="11">
        <v>53065673</v>
      </c>
      <c r="H23" s="11">
        <v>67537194</v>
      </c>
      <c r="I23" s="11">
        <v>88872176</v>
      </c>
      <c r="J23" s="11">
        <f t="shared" si="1"/>
        <v>95918775</v>
      </c>
      <c r="K23" s="29">
        <v>305393818</v>
      </c>
      <c r="L23" s="11">
        <v>99906913</v>
      </c>
      <c r="M23" s="11">
        <v>99283387</v>
      </c>
      <c r="N23" s="11">
        <v>121833522</v>
      </c>
      <c r="O23" s="11">
        <f>P23-L23-M23-N23</f>
        <v>136506315</v>
      </c>
      <c r="P23" s="29">
        <v>457530137</v>
      </c>
      <c r="Q23" s="11">
        <v>136138961</v>
      </c>
      <c r="R23" s="11">
        <v>153731464</v>
      </c>
      <c r="S23" s="11">
        <v>172730083</v>
      </c>
      <c r="T23" s="11">
        <v>232249774</v>
      </c>
      <c r="U23" s="29">
        <f>T23+S23+R23+Q23</f>
        <v>694850282</v>
      </c>
      <c r="V23" s="11">
        <v>285011949</v>
      </c>
      <c r="W23" s="11">
        <v>432260118</v>
      </c>
    </row>
    <row r="24" spans="1:23" ht="12.75">
      <c r="A24" s="23" t="s">
        <v>9</v>
      </c>
      <c r="B24" s="12">
        <v>0</v>
      </c>
      <c r="C24" s="11">
        <v>7400000</v>
      </c>
      <c r="D24" s="12">
        <v>0</v>
      </c>
      <c r="E24" s="11">
        <f>F24-B24-C24-D24</f>
        <v>5792752</v>
      </c>
      <c r="F24" s="29">
        <v>13192752</v>
      </c>
      <c r="G24" s="12">
        <v>0</v>
      </c>
      <c r="H24" s="12">
        <v>0</v>
      </c>
      <c r="I24" s="12">
        <v>0</v>
      </c>
      <c r="J24" s="12">
        <f t="shared" si="1"/>
        <v>0</v>
      </c>
      <c r="K24" s="31">
        <v>0</v>
      </c>
      <c r="L24" s="12">
        <v>0</v>
      </c>
      <c r="M24" s="12">
        <v>0</v>
      </c>
      <c r="N24" s="12">
        <v>0</v>
      </c>
      <c r="O24" s="12">
        <v>0</v>
      </c>
      <c r="P24" s="31">
        <v>0</v>
      </c>
      <c r="Q24" s="12">
        <v>0</v>
      </c>
      <c r="R24" s="12">
        <v>0</v>
      </c>
      <c r="S24" s="12">
        <v>0</v>
      </c>
      <c r="T24" s="12">
        <v>0</v>
      </c>
      <c r="U24" s="31">
        <v>0</v>
      </c>
      <c r="V24" s="12">
        <v>0</v>
      </c>
      <c r="W24" s="12">
        <v>0</v>
      </c>
    </row>
    <row r="25" spans="1:23" ht="12.75">
      <c r="A25" s="23" t="s">
        <v>23</v>
      </c>
      <c r="B25" s="12">
        <v>0</v>
      </c>
      <c r="C25" s="12">
        <v>0</v>
      </c>
      <c r="D25" s="12">
        <v>0</v>
      </c>
      <c r="E25" s="12">
        <v>0</v>
      </c>
      <c r="F25" s="31">
        <v>0</v>
      </c>
      <c r="G25" s="12">
        <v>0</v>
      </c>
      <c r="H25" s="12">
        <v>0</v>
      </c>
      <c r="I25" s="12">
        <v>0</v>
      </c>
      <c r="J25" s="12">
        <f t="shared" si="1"/>
        <v>0</v>
      </c>
      <c r="K25" s="31">
        <v>0</v>
      </c>
      <c r="L25" s="11">
        <v>10000000</v>
      </c>
      <c r="M25" s="11">
        <v>25300000</v>
      </c>
      <c r="N25" s="11">
        <v>35295674</v>
      </c>
      <c r="O25" s="11">
        <f>P25-L25-M25-N25</f>
        <v>0</v>
      </c>
      <c r="P25" s="29">
        <v>70595674</v>
      </c>
      <c r="Q25" s="12">
        <v>0</v>
      </c>
      <c r="R25" s="12">
        <v>0</v>
      </c>
      <c r="S25" s="12">
        <v>0</v>
      </c>
      <c r="T25" s="12">
        <v>0</v>
      </c>
      <c r="U25" s="48">
        <v>0</v>
      </c>
      <c r="V25" s="12">
        <v>0</v>
      </c>
      <c r="W25" s="12">
        <v>0</v>
      </c>
    </row>
    <row r="26" spans="1:23" ht="12.75">
      <c r="A26" s="23" t="s">
        <v>25</v>
      </c>
      <c r="B26" s="12">
        <v>0</v>
      </c>
      <c r="C26" s="12">
        <v>0</v>
      </c>
      <c r="D26" s="12">
        <v>0</v>
      </c>
      <c r="E26" s="12">
        <v>0</v>
      </c>
      <c r="F26" s="31">
        <v>0</v>
      </c>
      <c r="G26" s="12">
        <v>0</v>
      </c>
      <c r="H26" s="12">
        <v>0</v>
      </c>
      <c r="I26" s="12">
        <v>0</v>
      </c>
      <c r="J26" s="12">
        <f t="shared" si="1"/>
        <v>0</v>
      </c>
      <c r="K26" s="31">
        <v>0</v>
      </c>
      <c r="L26" s="12">
        <v>0</v>
      </c>
      <c r="M26" s="12">
        <v>0</v>
      </c>
      <c r="N26" s="11">
        <v>33300000</v>
      </c>
      <c r="O26" s="11">
        <f>P26-L26-M26-N26</f>
        <v>33300000</v>
      </c>
      <c r="P26" s="29">
        <v>66600000</v>
      </c>
      <c r="Q26" s="11">
        <v>33300000</v>
      </c>
      <c r="R26" s="12">
        <v>0</v>
      </c>
      <c r="S26" s="12">
        <v>0</v>
      </c>
      <c r="T26" s="12">
        <v>0</v>
      </c>
      <c r="U26" s="29">
        <f>T26+S26+R26+Q26</f>
        <v>33300000</v>
      </c>
      <c r="V26" s="12">
        <v>0</v>
      </c>
      <c r="W26" s="12">
        <v>0</v>
      </c>
    </row>
    <row r="27" spans="1:23" ht="12.75">
      <c r="A27" s="23" t="s">
        <v>39</v>
      </c>
      <c r="B27" s="11"/>
      <c r="C27" s="11"/>
      <c r="D27" s="11"/>
      <c r="E27" s="11"/>
      <c r="F27" s="29"/>
      <c r="G27" s="11"/>
      <c r="H27" s="11"/>
      <c r="I27" s="11"/>
      <c r="J27" s="11"/>
      <c r="K27" s="29"/>
      <c r="L27" s="11"/>
      <c r="M27" s="11"/>
      <c r="N27" s="11"/>
      <c r="O27" s="11"/>
      <c r="P27" s="29"/>
      <c r="Q27" s="12">
        <v>0</v>
      </c>
      <c r="R27" s="40">
        <v>35000000</v>
      </c>
      <c r="S27" s="12">
        <v>0</v>
      </c>
      <c r="T27" s="12">
        <v>0</v>
      </c>
      <c r="U27" s="29">
        <f>T27+S27+R27+Q27</f>
        <v>35000000</v>
      </c>
      <c r="V27" s="12">
        <v>0</v>
      </c>
      <c r="W27" s="12">
        <v>0</v>
      </c>
    </row>
    <row r="28" spans="1:23" ht="12.75">
      <c r="A28" s="25"/>
      <c r="B28" s="14">
        <f>SUM(B21:B26)</f>
        <v>187275303</v>
      </c>
      <c r="C28" s="14">
        <f aca="true" t="shared" si="2" ref="C28:Q28">SUM(C21:C26)</f>
        <v>220070800</v>
      </c>
      <c r="D28" s="14">
        <f t="shared" si="2"/>
        <v>251122967</v>
      </c>
      <c r="E28" s="14">
        <f t="shared" si="2"/>
        <v>279029899</v>
      </c>
      <c r="F28" s="32">
        <f t="shared" si="2"/>
        <v>937498969</v>
      </c>
      <c r="G28" s="14">
        <f t="shared" si="2"/>
        <v>320789201</v>
      </c>
      <c r="H28" s="14">
        <f t="shared" si="2"/>
        <v>405795082</v>
      </c>
      <c r="I28" s="14">
        <f t="shared" si="2"/>
        <v>478112215</v>
      </c>
      <c r="J28" s="14">
        <f t="shared" si="2"/>
        <v>512845366</v>
      </c>
      <c r="K28" s="32">
        <f t="shared" si="2"/>
        <v>1717541864</v>
      </c>
      <c r="L28" s="14">
        <f t="shared" si="2"/>
        <v>668163203</v>
      </c>
      <c r="M28" s="14">
        <f t="shared" si="2"/>
        <v>783819196</v>
      </c>
      <c r="N28" s="14">
        <f t="shared" si="2"/>
        <v>855108155</v>
      </c>
      <c r="O28" s="14">
        <f t="shared" si="2"/>
        <v>902809309</v>
      </c>
      <c r="P28" s="32">
        <f t="shared" si="2"/>
        <v>3209899863</v>
      </c>
      <c r="Q28" s="14">
        <f t="shared" si="2"/>
        <v>1061320253</v>
      </c>
      <c r="R28" s="15">
        <v>1319498892</v>
      </c>
      <c r="S28" s="14">
        <f>SUM(S21:S26)</f>
        <v>1350576704</v>
      </c>
      <c r="T28" s="14">
        <f>SUM(T21:T27)</f>
        <v>1694439011</v>
      </c>
      <c r="U28" s="29">
        <f>T28+S28+R28+Q28</f>
        <v>5425834860</v>
      </c>
      <c r="V28" s="14">
        <f>SUM(V21:V27)</f>
        <v>2178917215</v>
      </c>
      <c r="W28" s="14">
        <f>SUM(W21:W26)</f>
        <v>2696755268</v>
      </c>
    </row>
    <row r="29" spans="1:23" ht="12.75">
      <c r="A29" s="23"/>
      <c r="B29" s="11"/>
      <c r="C29" s="11"/>
      <c r="D29" s="11"/>
      <c r="E29" s="11"/>
      <c r="F29" s="29"/>
      <c r="G29" s="11"/>
      <c r="H29" s="11"/>
      <c r="I29" s="11"/>
      <c r="J29" s="11"/>
      <c r="K29" s="29"/>
      <c r="L29" s="11"/>
      <c r="M29" s="11"/>
      <c r="N29" s="11"/>
      <c r="O29" s="11"/>
      <c r="P29" s="29"/>
      <c r="Q29" s="11"/>
      <c r="R29" s="39"/>
      <c r="S29" s="11"/>
      <c r="T29" s="11"/>
      <c r="U29" s="29"/>
      <c r="V29" s="11"/>
      <c r="W29" s="11"/>
    </row>
    <row r="30" spans="1:23" s="3" customFormat="1" ht="12.75">
      <c r="A30" s="26" t="s">
        <v>10</v>
      </c>
      <c r="B30" s="15">
        <f aca="true" t="shared" si="3" ref="B30:Q30">B17-B28</f>
        <v>76985806</v>
      </c>
      <c r="C30" s="15">
        <f t="shared" si="3"/>
        <v>133274224</v>
      </c>
      <c r="D30" s="15">
        <f t="shared" si="3"/>
        <v>129792692</v>
      </c>
      <c r="E30" s="15">
        <f t="shared" si="3"/>
        <v>160525096</v>
      </c>
      <c r="F30" s="33">
        <f t="shared" si="3"/>
        <v>500577818</v>
      </c>
      <c r="G30" s="15">
        <f t="shared" si="3"/>
        <v>137322740</v>
      </c>
      <c r="H30" s="15">
        <f t="shared" si="3"/>
        <v>213037258</v>
      </c>
      <c r="I30" s="15">
        <f t="shared" si="3"/>
        <v>255462806</v>
      </c>
      <c r="J30" s="15">
        <f t="shared" si="3"/>
        <v>280292614</v>
      </c>
      <c r="K30" s="33">
        <f t="shared" si="3"/>
        <v>886115418</v>
      </c>
      <c r="L30" s="15">
        <f t="shared" si="3"/>
        <v>316092817</v>
      </c>
      <c r="M30" s="15">
        <f t="shared" si="3"/>
        <v>420540566</v>
      </c>
      <c r="N30" s="15">
        <f t="shared" si="3"/>
        <v>546565184</v>
      </c>
      <c r="O30" s="15">
        <f t="shared" si="3"/>
        <v>634285071</v>
      </c>
      <c r="P30" s="33">
        <f t="shared" si="3"/>
        <v>1917483638</v>
      </c>
      <c r="Q30" s="15">
        <f t="shared" si="3"/>
        <v>779299987</v>
      </c>
      <c r="R30" s="43" t="s">
        <v>41</v>
      </c>
      <c r="S30" s="15">
        <f>S17-S28</f>
        <v>984653873</v>
      </c>
      <c r="T30" s="15">
        <f>T17-T28</f>
        <v>1165552776</v>
      </c>
      <c r="U30" s="29">
        <f>U17-U28</f>
        <v>3788813208</v>
      </c>
      <c r="V30" s="15">
        <f>V17-V28</f>
        <v>1527490466</v>
      </c>
      <c r="W30" s="15">
        <f>W17-W28</f>
        <v>1959990126</v>
      </c>
    </row>
    <row r="31" spans="1:23" ht="12.75">
      <c r="A31" s="23" t="s">
        <v>11</v>
      </c>
      <c r="B31" s="11">
        <v>1437960</v>
      </c>
      <c r="C31" s="11">
        <v>1437960</v>
      </c>
      <c r="D31" s="11">
        <v>1437960</v>
      </c>
      <c r="E31" s="11">
        <f>F31-B31-C31-D31</f>
        <v>1795835</v>
      </c>
      <c r="F31" s="29">
        <f>6109715</f>
        <v>6109715</v>
      </c>
      <c r="G31" s="12">
        <v>0</v>
      </c>
      <c r="H31" s="12">
        <v>0</v>
      </c>
      <c r="I31" s="12">
        <v>0</v>
      </c>
      <c r="J31" s="12">
        <v>0</v>
      </c>
      <c r="K31" s="31">
        <v>0</v>
      </c>
      <c r="L31" s="12">
        <v>0</v>
      </c>
      <c r="M31" s="12">
        <v>0</v>
      </c>
      <c r="N31" s="12">
        <v>0</v>
      </c>
      <c r="O31" s="12">
        <v>0</v>
      </c>
      <c r="P31" s="31">
        <v>0</v>
      </c>
      <c r="Q31" s="12">
        <v>0</v>
      </c>
      <c r="R31" s="12">
        <v>0</v>
      </c>
      <c r="S31" s="12">
        <v>0</v>
      </c>
      <c r="T31" s="12">
        <v>0</v>
      </c>
      <c r="U31" s="31">
        <v>0</v>
      </c>
      <c r="V31" s="12">
        <v>0</v>
      </c>
      <c r="W31" s="12">
        <v>0</v>
      </c>
    </row>
    <row r="32" spans="1:23" ht="12.75">
      <c r="A32" s="23" t="s">
        <v>12</v>
      </c>
      <c r="B32" s="11">
        <v>19579619</v>
      </c>
      <c r="C32" s="11">
        <v>22752326</v>
      </c>
      <c r="D32" s="11">
        <v>27053567</v>
      </c>
      <c r="E32" s="11">
        <f>F32-B32-C32-D32</f>
        <v>35779372</v>
      </c>
      <c r="F32" s="29">
        <f>105164884</f>
        <v>105164884</v>
      </c>
      <c r="G32" s="11">
        <v>35533638</v>
      </c>
      <c r="H32" s="11">
        <v>59574994</v>
      </c>
      <c r="I32" s="11">
        <v>58090836</v>
      </c>
      <c r="J32" s="11">
        <f>K32-G32-H32-I32</f>
        <v>74282871</v>
      </c>
      <c r="K32" s="29">
        <f>227482339</f>
        <v>227482339</v>
      </c>
      <c r="L32" s="11">
        <f>49363865</f>
        <v>49363865</v>
      </c>
      <c r="M32" s="11">
        <f>74072227</f>
        <v>74072227</v>
      </c>
      <c r="N32" s="11">
        <v>91245179</v>
      </c>
      <c r="O32" s="11">
        <f>P32-L32-M32-N32</f>
        <v>144248807</v>
      </c>
      <c r="P32" s="29">
        <v>358930078</v>
      </c>
      <c r="Q32" s="11">
        <v>93218149</v>
      </c>
      <c r="R32" s="11">
        <v>107223769</v>
      </c>
      <c r="S32" s="11">
        <v>144799080</v>
      </c>
      <c r="T32" s="11">
        <v>187086391</v>
      </c>
      <c r="U32" s="29">
        <f>T32+S32+R32+Q32</f>
        <v>532327389</v>
      </c>
      <c r="V32" s="11">
        <v>177371717</v>
      </c>
      <c r="W32" s="11">
        <v>242367547</v>
      </c>
    </row>
    <row r="33" spans="1:23" ht="12.75">
      <c r="A33" s="23"/>
      <c r="B33" s="11"/>
      <c r="C33" s="11"/>
      <c r="D33" s="11"/>
      <c r="E33" s="11"/>
      <c r="F33" s="29"/>
      <c r="G33" s="11"/>
      <c r="H33" s="11"/>
      <c r="I33" s="11"/>
      <c r="J33" s="11"/>
      <c r="K33" s="29"/>
      <c r="L33" s="11"/>
      <c r="M33" s="11"/>
      <c r="N33" s="11"/>
      <c r="O33" s="11"/>
      <c r="P33" s="29"/>
      <c r="Q33" s="11"/>
      <c r="R33" s="15"/>
      <c r="S33" s="11"/>
      <c r="T33" s="11"/>
      <c r="U33" s="29"/>
      <c r="V33" s="11"/>
      <c r="W33" s="11"/>
    </row>
    <row r="34" spans="1:23" s="3" customFormat="1" ht="12.75">
      <c r="A34" s="26" t="s">
        <v>13</v>
      </c>
      <c r="B34" s="15">
        <f aca="true" t="shared" si="4" ref="B34:Q34">+B30-B31-B32</f>
        <v>55968227</v>
      </c>
      <c r="C34" s="15">
        <f t="shared" si="4"/>
        <v>109083938</v>
      </c>
      <c r="D34" s="15">
        <f t="shared" si="4"/>
        <v>101301165</v>
      </c>
      <c r="E34" s="15">
        <f t="shared" si="4"/>
        <v>122949889</v>
      </c>
      <c r="F34" s="33">
        <f t="shared" si="4"/>
        <v>389303219</v>
      </c>
      <c r="G34" s="15">
        <f t="shared" si="4"/>
        <v>101789102</v>
      </c>
      <c r="H34" s="15">
        <f t="shared" si="4"/>
        <v>153462264</v>
      </c>
      <c r="I34" s="15">
        <f t="shared" si="4"/>
        <v>197371970</v>
      </c>
      <c r="J34" s="15">
        <f t="shared" si="4"/>
        <v>206009743</v>
      </c>
      <c r="K34" s="33">
        <f t="shared" si="4"/>
        <v>658633079</v>
      </c>
      <c r="L34" s="15">
        <f t="shared" si="4"/>
        <v>266728952</v>
      </c>
      <c r="M34" s="15">
        <f t="shared" si="4"/>
        <v>346468339</v>
      </c>
      <c r="N34" s="15">
        <f t="shared" si="4"/>
        <v>455320005</v>
      </c>
      <c r="O34" s="15">
        <f t="shared" si="4"/>
        <v>490036264</v>
      </c>
      <c r="P34" s="33">
        <f t="shared" si="4"/>
        <v>1558553560</v>
      </c>
      <c r="Q34" s="15">
        <f t="shared" si="4"/>
        <v>686081838</v>
      </c>
      <c r="R34" s="15">
        <v>752082803</v>
      </c>
      <c r="S34" s="15">
        <f>+S30-S31-S32</f>
        <v>839854793</v>
      </c>
      <c r="T34" s="15">
        <f>+T30-T31-T32</f>
        <v>978466385</v>
      </c>
      <c r="U34" s="33">
        <f>+U30-U31-U32</f>
        <v>3256485819</v>
      </c>
      <c r="V34" s="15">
        <f>+V30-V31-V32</f>
        <v>1350118749</v>
      </c>
      <c r="W34" s="15">
        <f>+W30-W31-W32</f>
        <v>1717622579</v>
      </c>
    </row>
    <row r="35" spans="1:23" ht="12.75">
      <c r="A35" s="23" t="s">
        <v>26</v>
      </c>
      <c r="B35" s="11"/>
      <c r="C35" s="11"/>
      <c r="D35" s="11"/>
      <c r="E35" s="11">
        <f>F35-B35-C35-D35</f>
        <v>10800805</v>
      </c>
      <c r="F35" s="29">
        <v>10800805</v>
      </c>
      <c r="G35" s="11"/>
      <c r="H35" s="11"/>
      <c r="I35" s="11"/>
      <c r="J35" s="11">
        <f>K35-G35-H35-I35</f>
        <v>15050000</v>
      </c>
      <c r="K35" s="29">
        <v>15050000</v>
      </c>
      <c r="L35" s="12">
        <v>0</v>
      </c>
      <c r="M35" s="11">
        <v>17500000</v>
      </c>
      <c r="N35" s="11">
        <v>25700000</v>
      </c>
      <c r="O35" s="12">
        <f>P35-L35-M35-N35</f>
        <v>0</v>
      </c>
      <c r="P35" s="29">
        <v>43200000</v>
      </c>
      <c r="Q35" s="12">
        <v>0</v>
      </c>
      <c r="R35" s="11">
        <v>1700000</v>
      </c>
      <c r="S35" s="11">
        <v>600000</v>
      </c>
      <c r="T35" s="11">
        <v>100000</v>
      </c>
      <c r="U35" s="29">
        <f>Q35+R35+S35+T35</f>
        <v>2400000</v>
      </c>
      <c r="V35" s="11">
        <v>14000000</v>
      </c>
      <c r="W35" s="12">
        <v>0</v>
      </c>
    </row>
    <row r="36" spans="1:23" ht="12.75">
      <c r="A36" s="23" t="s">
        <v>27</v>
      </c>
      <c r="B36" s="11">
        <v>10500000</v>
      </c>
      <c r="C36" s="11">
        <v>13500000</v>
      </c>
      <c r="D36" s="11">
        <v>12300000</v>
      </c>
      <c r="E36" s="11">
        <f>F36-B36-C36-D36</f>
        <v>5396485</v>
      </c>
      <c r="F36" s="29">
        <v>41696485</v>
      </c>
      <c r="G36" s="11">
        <v>9600000</v>
      </c>
      <c r="H36" s="11">
        <v>15300000</v>
      </c>
      <c r="I36" s="11">
        <v>15000000</v>
      </c>
      <c r="J36" s="11">
        <f>K36-G36-H36-I36</f>
        <v>50000</v>
      </c>
      <c r="K36" s="29">
        <v>39950000</v>
      </c>
      <c r="L36" s="11">
        <v>30000000</v>
      </c>
      <c r="M36" s="11">
        <v>45000000</v>
      </c>
      <c r="N36" s="11">
        <v>52200000</v>
      </c>
      <c r="O36" s="11">
        <f>P36-L36-M36-N36</f>
        <v>59000000</v>
      </c>
      <c r="P36" s="29">
        <v>186200000</v>
      </c>
      <c r="Q36" s="11">
        <v>80000000</v>
      </c>
      <c r="R36" s="11">
        <v>93300000</v>
      </c>
      <c r="S36" s="11">
        <v>101400000</v>
      </c>
      <c r="T36" s="11">
        <v>119900000</v>
      </c>
      <c r="U36" s="29">
        <f>T36+S36+R36+Q36</f>
        <v>394600000</v>
      </c>
      <c r="V36" s="11">
        <v>123100000</v>
      </c>
      <c r="W36" s="11">
        <v>177500000</v>
      </c>
    </row>
    <row r="37" spans="1:23" s="3" customFormat="1" ht="12.75">
      <c r="A37" s="26" t="s">
        <v>14</v>
      </c>
      <c r="B37" s="15">
        <f aca="true" t="shared" si="5" ref="B37:Q37">B34-B35-B36</f>
        <v>45468227</v>
      </c>
      <c r="C37" s="15">
        <f t="shared" si="5"/>
        <v>95583938</v>
      </c>
      <c r="D37" s="15">
        <f t="shared" si="5"/>
        <v>89001165</v>
      </c>
      <c r="E37" s="15">
        <f t="shared" si="5"/>
        <v>106752599</v>
      </c>
      <c r="F37" s="33">
        <f t="shared" si="5"/>
        <v>336805929</v>
      </c>
      <c r="G37" s="15">
        <f t="shared" si="5"/>
        <v>92189102</v>
      </c>
      <c r="H37" s="15">
        <f t="shared" si="5"/>
        <v>138162264</v>
      </c>
      <c r="I37" s="15">
        <f t="shared" si="5"/>
        <v>182371970</v>
      </c>
      <c r="J37" s="15">
        <f t="shared" si="5"/>
        <v>190909743</v>
      </c>
      <c r="K37" s="33">
        <f t="shared" si="5"/>
        <v>603633079</v>
      </c>
      <c r="L37" s="15">
        <f t="shared" si="5"/>
        <v>236728952</v>
      </c>
      <c r="M37" s="15">
        <f t="shared" si="5"/>
        <v>283968339</v>
      </c>
      <c r="N37" s="15">
        <f t="shared" si="5"/>
        <v>377420005</v>
      </c>
      <c r="O37" s="15">
        <f t="shared" si="5"/>
        <v>431036264</v>
      </c>
      <c r="P37" s="33">
        <f t="shared" si="5"/>
        <v>1329153560</v>
      </c>
      <c r="Q37" s="15">
        <f t="shared" si="5"/>
        <v>606081838</v>
      </c>
      <c r="R37" s="44" t="s">
        <v>42</v>
      </c>
      <c r="S37" s="15">
        <f>S34-S35-S36</f>
        <v>737854793</v>
      </c>
      <c r="T37" s="15">
        <f>T34-T35-T36</f>
        <v>858466385</v>
      </c>
      <c r="U37" s="33">
        <f>U34-U35-U36</f>
        <v>2859485819</v>
      </c>
      <c r="V37" s="15">
        <f>V34-V35-V36</f>
        <v>1213018749</v>
      </c>
      <c r="W37" s="15">
        <f>W34-W35-W36</f>
        <v>1540122579</v>
      </c>
    </row>
    <row r="38" spans="1:23" ht="13.5" thickBot="1">
      <c r="A38" s="23" t="s">
        <v>15</v>
      </c>
      <c r="B38" s="16">
        <v>0</v>
      </c>
      <c r="C38" s="16">
        <v>0</v>
      </c>
      <c r="D38" s="18">
        <v>35900000</v>
      </c>
      <c r="E38" s="16">
        <v>0</v>
      </c>
      <c r="F38" s="34">
        <v>35900000</v>
      </c>
      <c r="G38" s="16">
        <v>0</v>
      </c>
      <c r="H38" s="16">
        <v>0</v>
      </c>
      <c r="I38" s="16">
        <v>0</v>
      </c>
      <c r="J38" s="16">
        <v>0</v>
      </c>
      <c r="K38" s="36">
        <v>0</v>
      </c>
      <c r="L38" s="16">
        <v>0</v>
      </c>
      <c r="M38" s="16">
        <v>0</v>
      </c>
      <c r="N38" s="18">
        <f>23454103</f>
        <v>23454103</v>
      </c>
      <c r="O38" s="16">
        <f>P38-L38-M38-N38</f>
        <v>0</v>
      </c>
      <c r="P38" s="34">
        <v>23454103</v>
      </c>
      <c r="Q38" s="16">
        <v>0</v>
      </c>
      <c r="R38" s="16">
        <v>0</v>
      </c>
      <c r="S38" s="16">
        <v>0</v>
      </c>
      <c r="T38" s="11">
        <v>75670846</v>
      </c>
      <c r="U38" s="34">
        <f>T38+S38+R38+Q38</f>
        <v>75670846</v>
      </c>
      <c r="V38" s="11">
        <v>54944000</v>
      </c>
      <c r="W38" s="12">
        <v>0</v>
      </c>
    </row>
    <row r="39" spans="1:23" s="3" customFormat="1" ht="12.75">
      <c r="A39" s="25" t="s">
        <v>16</v>
      </c>
      <c r="B39" s="17">
        <f aca="true" t="shared" si="6" ref="B39:Q39">B37+B38</f>
        <v>45468227</v>
      </c>
      <c r="C39" s="17">
        <f t="shared" si="6"/>
        <v>95583938</v>
      </c>
      <c r="D39" s="17">
        <f t="shared" si="6"/>
        <v>124901165</v>
      </c>
      <c r="E39" s="17">
        <f t="shared" si="6"/>
        <v>106752599</v>
      </c>
      <c r="F39" s="35">
        <f t="shared" si="6"/>
        <v>372705929</v>
      </c>
      <c r="G39" s="17">
        <f t="shared" si="6"/>
        <v>92189102</v>
      </c>
      <c r="H39" s="17">
        <f t="shared" si="6"/>
        <v>138162264</v>
      </c>
      <c r="I39" s="17">
        <f t="shared" si="6"/>
        <v>182371970</v>
      </c>
      <c r="J39" s="17">
        <f t="shared" si="6"/>
        <v>190909743</v>
      </c>
      <c r="K39" s="35">
        <f t="shared" si="6"/>
        <v>603633079</v>
      </c>
      <c r="L39" s="17">
        <f t="shared" si="6"/>
        <v>236728952</v>
      </c>
      <c r="M39" s="17">
        <f t="shared" si="6"/>
        <v>283968339</v>
      </c>
      <c r="N39" s="17">
        <f t="shared" si="6"/>
        <v>400874108</v>
      </c>
      <c r="O39" s="17">
        <f t="shared" si="6"/>
        <v>431036264</v>
      </c>
      <c r="P39" s="35">
        <f t="shared" si="6"/>
        <v>1352607663</v>
      </c>
      <c r="Q39" s="17">
        <f t="shared" si="6"/>
        <v>606081838</v>
      </c>
      <c r="R39" s="15">
        <v>657082803</v>
      </c>
      <c r="S39" s="17">
        <f>S37+S38</f>
        <v>737854793</v>
      </c>
      <c r="T39" s="46">
        <f>T37+T38</f>
        <v>934137231</v>
      </c>
      <c r="U39" s="35">
        <f>U37+U38</f>
        <v>2935156665</v>
      </c>
      <c r="V39" s="46">
        <f>V37+V38</f>
        <v>1267962749</v>
      </c>
      <c r="W39" s="46">
        <f>W37+W38</f>
        <v>1540122579</v>
      </c>
    </row>
    <row r="40" spans="1:23" ht="12.75">
      <c r="A40" s="3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45"/>
      <c r="T40" s="45"/>
      <c r="U40" s="37"/>
      <c r="V40" s="37"/>
      <c r="W40" s="37"/>
    </row>
    <row r="41" spans="1:23" ht="12.75">
      <c r="A41" s="3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7"/>
      <c r="U41" s="37"/>
      <c r="V41" s="37"/>
      <c r="W41" s="37"/>
    </row>
    <row r="42" spans="1:23" ht="12.75">
      <c r="A42" s="3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7"/>
      <c r="U42" s="37"/>
      <c r="V42" s="37"/>
      <c r="W42" s="37"/>
    </row>
    <row r="43" spans="1:23" ht="12.75">
      <c r="A43" s="3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37"/>
      <c r="U43" s="37"/>
      <c r="V43" s="37"/>
      <c r="W43" s="37"/>
    </row>
    <row r="44" spans="1:23" ht="12.75">
      <c r="A44" s="3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37"/>
      <c r="U44" s="37"/>
      <c r="V44" s="37"/>
      <c r="W44" s="37"/>
    </row>
    <row r="45" spans="1:23" ht="12.75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7"/>
      <c r="U45" s="37"/>
      <c r="V45" s="37"/>
      <c r="W45" s="37"/>
    </row>
    <row r="46" spans="1:23" ht="12.75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37"/>
      <c r="U46" s="37"/>
      <c r="V46" s="37"/>
      <c r="W46" s="37"/>
    </row>
    <row r="47" spans="1:23" ht="12.75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37"/>
      <c r="U47" s="37"/>
      <c r="V47" s="37"/>
      <c r="W47" s="37"/>
    </row>
    <row r="48" spans="1:23" ht="12.75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37"/>
      <c r="U48" s="37"/>
      <c r="V48" s="37"/>
      <c r="W48" s="37"/>
    </row>
  </sheetData>
  <printOptions/>
  <pageMargins left="0.75" right="0.75" top="1" bottom="1" header="0.5" footer="0.5"/>
  <pageSetup horizontalDpi="600" verticalDpi="600" orientation="landscape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Technologies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vinayakpv</dc:creator>
  <cp:keywords/>
  <dc:description/>
  <cp:lastModifiedBy>Administrator</cp:lastModifiedBy>
  <cp:lastPrinted>2000-01-24T04:35:58Z</cp:lastPrinted>
  <dcterms:created xsi:type="dcterms:W3CDTF">1999-07-23T04:16:21Z</dcterms:created>
  <dcterms:modified xsi:type="dcterms:W3CDTF">2001-07-31T04:20:41Z</dcterms:modified>
  <cp:category/>
  <cp:version/>
  <cp:contentType/>
  <cp:contentStatus/>
</cp:coreProperties>
</file>